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28"/>
  <workbookPr/>
  <mc:AlternateContent xmlns:mc="http://schemas.openxmlformats.org/markup-compatibility/2006">
    <mc:Choice Requires="x15">
      <x15ac:absPath xmlns:x15ac="http://schemas.microsoft.com/office/spreadsheetml/2010/11/ac" url="A:\07 Marketing\Post Cap Table\Definitivo\"/>
    </mc:Choice>
  </mc:AlternateContent>
  <xr:revisionPtr revIDLastSave="0" documentId="8_{67EA5721-3C81-4E14-9C62-7076597BD7EE}" xr6:coauthVersionLast="47" xr6:coauthVersionMax="47" xr10:uidLastSave="{00000000-0000-0000-0000-000000000000}"/>
  <bookViews>
    <workbookView xWindow="28680" yWindow="-120" windowWidth="29040" windowHeight="15840" tabRatio="565" xr2:uid="{00000000-000D-0000-FFFF-FFFF00000000}"/>
  </bookViews>
  <sheets>
    <sheet name="Cap Table" sheetId="2" r:id="rId1"/>
  </sheets>
  <definedNames>
    <definedName name="____W.O.R.K.B.O.O.K..C.O.N.T.E.N.T.S____">#REF!</definedName>
    <definedName name="__123Graph_ACHART5">#REF!</definedName>
    <definedName name="_1__123Graph_ACHART_1">#REF!</definedName>
    <definedName name="_10__123Graph_DCHART_1">#REF!</definedName>
    <definedName name="_12__123Graph_DCHART_4">#REF!</definedName>
    <definedName name="_13__123Graph_ECHART_4">#REF!</definedName>
    <definedName name="_14__123Graph_LBL_ACHART_1">#REF!</definedName>
    <definedName name="_16__123Graph_LBL_ACHART_3">#REF!</definedName>
    <definedName name="_17__123Graph_LBL_DCHART_1">#REF!</definedName>
    <definedName name="_20__123Graph_XCHART_4">#REF!</definedName>
    <definedName name="_3__123Graph_ACHART_3">#REF!</definedName>
    <definedName name="_4__123Graph_ACHART_4">#REF!</definedName>
    <definedName name="_5__123Graph_BCHART_1">#REF!</definedName>
    <definedName name="_7__123Graph_BCHART_3">#REF!</definedName>
    <definedName name="_8__123Graph_BCHART_4">#REF!</definedName>
    <definedName name="_9__123Graph_CCHART_4">#REF!</definedName>
    <definedName name="_DCF2">#REF!</definedName>
    <definedName name="_FYE2">#REF!</definedName>
    <definedName name="_GBP1">#REF!</definedName>
    <definedName name="_GBP2">#REF!</definedName>
    <definedName name="_GBP3">#REF!</definedName>
    <definedName name="_Key1">#REF!</definedName>
    <definedName name="_rev2">#REF!</definedName>
    <definedName name="_rev3">#REF!</definedName>
    <definedName name="_rev4">#REF!</definedName>
    <definedName name="_SC1">#REF!</definedName>
    <definedName name="_Sort">#REF!</definedName>
    <definedName name="_SYN1">#REF!</definedName>
    <definedName name="_SYN2">#REF!</definedName>
    <definedName name="_Table2_In1">#REF!</definedName>
    <definedName name="_Table2_In2">#REF!</definedName>
    <definedName name="_Table2_Out">#REF!</definedName>
    <definedName name="ACQ">#REF!</definedName>
    <definedName name="ACTU">#REF!</definedName>
    <definedName name="adfasdf">#REF!</definedName>
    <definedName name="Albert_Equity">#REF!</definedName>
    <definedName name="all">#REF!</definedName>
    <definedName name="ANNUALISE">#REF!</definedName>
    <definedName name="APPRAISAL">#REF!</definedName>
    <definedName name="area">#REF!</definedName>
    <definedName name="area3d">#REF!</definedName>
    <definedName name="as">#REF!</definedName>
    <definedName name="asas">#REF!</definedName>
    <definedName name="asdfadf">#REF!</definedName>
    <definedName name="ASSET">#REF!</definedName>
    <definedName name="ASSUM">#REF!</definedName>
    <definedName name="BACK_A">#REF!</definedName>
    <definedName name="bar">#REF!</definedName>
    <definedName name="Bassump">#REF!</definedName>
    <definedName name="BENETO1">#REF!</definedName>
    <definedName name="BENETO2">#REF!</definedName>
    <definedName name="BENETO3">#REF!</definedName>
    <definedName name="BENETO4">#REF!</definedName>
    <definedName name="BENETO5">#REF!</definedName>
    <definedName name="bIsCircular">#REF!</definedName>
    <definedName name="blscircular">#REF!</definedName>
    <definedName name="BNCF">#REF!</definedName>
    <definedName name="BNCF1">#REF!</definedName>
    <definedName name="BNCF2">#REF!</definedName>
    <definedName name="BNCF3">#REF!</definedName>
    <definedName name="BNCF4">#REF!</definedName>
    <definedName name="BNCF5">#REF!</definedName>
    <definedName name="BS">#REF!</definedName>
    <definedName name="BS_A">#REF!</definedName>
    <definedName name="BS_Convertible_Debt">#REF!</definedName>
    <definedName name="BS_Convertible_Preferred">#REF!</definedName>
    <definedName name="BS_Deferred_Taxes">#REF!</definedName>
    <definedName name="BS_Intangibles">#REF!</definedName>
    <definedName name="BS_Minority">#REF!</definedName>
    <definedName name="BS_Straight_Preferred">#REF!</definedName>
    <definedName name="BS_T">#REF!</definedName>
    <definedName name="BWG">#REF!</definedName>
    <definedName name="CAB_PL_PTS">#REF!</definedName>
    <definedName name="CABREIROA">#REF!</definedName>
    <definedName name="cap">#REF!</definedName>
    <definedName name="CAPEX">#REF!</definedName>
    <definedName name="CAPEX_COMP__">#REF!</definedName>
    <definedName name="Caps">#REF!</definedName>
    <definedName name="CASECHOICES">#REF!</definedName>
    <definedName name="CASH">#REF!</definedName>
    <definedName name="CF_Amortization">#REF!</definedName>
    <definedName name="CF_Convertible_Debt">#REF!</definedName>
    <definedName name="CF_Convertible_Preferred">#REF!</definedName>
    <definedName name="CF_Deferred_Taxes">#REF!</definedName>
    <definedName name="CF_Dividends_Subsidiary">#REF!</definedName>
    <definedName name="CF_Minority_NI">#REF!</definedName>
    <definedName name="CF_Non_Cash_Interest">#REF!</definedName>
    <definedName name="CF_Non_Cash_Straight_PDividend">#REF!</definedName>
    <definedName name="CF_Straight_Preferred">#REF!</definedName>
    <definedName name="CLOSE">#REF!</definedName>
    <definedName name="CODIGOS">#REF!</definedName>
    <definedName name="COGS1">#REF!</definedName>
    <definedName name="COGS2">#REF!</definedName>
    <definedName name="Column">#REF!</definedName>
    <definedName name="column3d">#REF!</definedName>
    <definedName name="COMB">#REF!</definedName>
    <definedName name="COMBBS">#REF!</definedName>
    <definedName name="CompanyName">#REF!</definedName>
    <definedName name="compdata">#REF!</definedName>
    <definedName name="CompDesc">#REF!</definedName>
    <definedName name="compheader">#REF!</definedName>
    <definedName name="COMPS1">#REF!</definedName>
    <definedName name="COMPS1BIS">#REF!</definedName>
    <definedName name="COMPSACTIVITE">#REF!</definedName>
    <definedName name="CONTRIB">#REF!</definedName>
    <definedName name="Convertible_Debt_Converted">#REF!</definedName>
    <definedName name="Convertible_Preferred_Converted">#REF!</definedName>
    <definedName name="COOSUR">#REF!</definedName>
    <definedName name="COOSUR_PL_PTS">#REF!</definedName>
    <definedName name="Costaug">#REF!</definedName>
    <definedName name="costs">#REF!</definedName>
    <definedName name="CROISSANCE">#REF!</definedName>
    <definedName name="CS">#REF!</definedName>
    <definedName name="CSRPampryl">#REF!</definedName>
    <definedName name="cuadro">#REF!</definedName>
    <definedName name="current.row">#REF!</definedName>
    <definedName name="CurrentSO">#REF!</definedName>
    <definedName name="Date">#REF!</definedName>
    <definedName name="Date_0">#REF!</definedName>
    <definedName name="Date_1">#REF!</definedName>
    <definedName name="Date_2">#REF!</definedName>
    <definedName name="Date_3">#REF!</definedName>
    <definedName name="Date_4">#REF!</definedName>
    <definedName name="Date_5">#REF!</definedName>
    <definedName name="Date_6">#REF!</definedName>
    <definedName name="DCF">#REF!</definedName>
    <definedName name="DCF_A">#REF!</definedName>
    <definedName name="DCF_A2">#REF!</definedName>
    <definedName name="DCFGRAPH">#REF!</definedName>
    <definedName name="DCFSUM1">#REF!</definedName>
    <definedName name="DECOTE">#REF!</definedName>
    <definedName name="Depreciation2">#REF!</definedName>
    <definedName name="DESCR">#REF!</definedName>
    <definedName name="Description">#REF!</definedName>
    <definedName name="DíasPlan">#REF!</definedName>
    <definedName name="DiscountYears">#REF!</definedName>
    <definedName name="DIV">#REF!</definedName>
    <definedName name="DME">#REF!</definedName>
    <definedName name="e_rate96">#REF!</definedName>
    <definedName name="e_rateforw">#REF!</definedName>
    <definedName name="e_ratehist">#REF!</definedName>
    <definedName name="EBIT95">#REF!</definedName>
    <definedName name="EBITDA">#REF!</definedName>
    <definedName name="EBITSENS">#REF!</definedName>
    <definedName name="EIGHT">#REF!</definedName>
    <definedName name="EPS">#REF!</definedName>
    <definedName name="euro">#REF!</definedName>
    <definedName name="ExpandOutputs">#REF!</definedName>
    <definedName name="ExpandOutputs2">#REF!</definedName>
    <definedName name="ExpandVPeriods">#REF!</definedName>
    <definedName name="ExpandVPeriods2">#REF!</definedName>
    <definedName name="Expenses">#REF!</definedName>
    <definedName name="ExportFile">#REF!</definedName>
    <definedName name="ExportFile2">#REF!</definedName>
    <definedName name="FechaFin">#REF!</definedName>
    <definedName name="FechaInicio">#REF!</definedName>
    <definedName name="Fechainicio1">#REF!</definedName>
    <definedName name="ffr">#REF!</definedName>
    <definedName name="FISCAL">#REF!</definedName>
    <definedName name="FIVE">#REF!</definedName>
    <definedName name="FixedCost">#REF!</definedName>
    <definedName name="Fixedcoststructure">#REF!</definedName>
    <definedName name="FONTOIRA">#REF!</definedName>
    <definedName name="FONTOIRA__PL_PT">#REF!</definedName>
    <definedName name="footnoteheader">#REF!</definedName>
    <definedName name="FOUR">#REF!</definedName>
    <definedName name="FULLTABLE">#REF!</definedName>
    <definedName name="fx">#REF!</definedName>
    <definedName name="fxa">#REF!</definedName>
    <definedName name="fxb">#REF!</definedName>
    <definedName name="fxc">#REF!</definedName>
    <definedName name="fXEU1">#REF!</definedName>
    <definedName name="FXEU2">#REF!</definedName>
    <definedName name="FXEU294">#REF!</definedName>
    <definedName name="FXEU295">#REF!</definedName>
    <definedName name="fxeu296">#REF!</definedName>
    <definedName name="FXEU297">#REF!</definedName>
    <definedName name="FXEU94">#REF!</definedName>
    <definedName name="FXEU95">#REF!</definedName>
    <definedName name="FXEU96">#REF!</definedName>
    <definedName name="FXEU97">#REF!</definedName>
    <definedName name="FXUK">#REF!</definedName>
    <definedName name="FXUK93">#REF!</definedName>
    <definedName name="FXUK94">#REF!</definedName>
    <definedName name="FXUK95">#REF!</definedName>
    <definedName name="FXUK96">#REF!</definedName>
    <definedName name="FXUK97">#REF!</definedName>
    <definedName name="fxus">#REF!</definedName>
    <definedName name="FXUS93">#REF!</definedName>
    <definedName name="FXUS94">#REF!</definedName>
    <definedName name="fxus95">#REF!</definedName>
    <definedName name="fxus96">#REF!</definedName>
    <definedName name="fxus97">#REF!</definedName>
    <definedName name="fxus98">#REF!</definedName>
    <definedName name="fxusltm">#REF!</definedName>
    <definedName name="fxx">#REF!</definedName>
    <definedName name="FYE">#REF!</definedName>
    <definedName name="GastosAgosto">#REF!</definedName>
    <definedName name="GOODWILL">#REF!</definedName>
    <definedName name="GROUP">#REF!</definedName>
    <definedName name="gte">#REF!</definedName>
    <definedName name="HIGH">#REF!</definedName>
    <definedName name="ImportFile">#REF!</definedName>
    <definedName name="ImportFile2">#REF!</definedName>
    <definedName name="IMPOT">#REF!</definedName>
    <definedName name="IncludeSweepInInterest">#REF!</definedName>
    <definedName name="INCOME">#REF!</definedName>
    <definedName name="IP_PL_PTS">#REF!</definedName>
    <definedName name="IPLAST">#REF!</definedName>
    <definedName name="irate">#REF!</definedName>
    <definedName name="IsSecureRevolver">#REF!</definedName>
    <definedName name="IsSecureSenior1">#REF!</definedName>
    <definedName name="IsSecureSenior2">#REF!</definedName>
    <definedName name="IsSecureSenior3">#REF!</definedName>
    <definedName name="IsSecureSenior4">#REF!</definedName>
    <definedName name="IsSecureSenior5">#REF!</definedName>
    <definedName name="IsSecureSenior6">#REF!</definedName>
    <definedName name="IsSecureSenior7">#REF!</definedName>
    <definedName name="IsSimpleTaxes">#REF!</definedName>
    <definedName name="item_name">#REF!</definedName>
    <definedName name="jbjhbjhbjhb">#REF!</definedName>
    <definedName name="JCNJQNOQOQENUNUFVNQEMEF">#REF!</definedName>
    <definedName name="JUST_DEBT">#REF!</definedName>
    <definedName name="kahj">#REF!</definedName>
    <definedName name="kate">#REF!</definedName>
    <definedName name="kjhghjv">#REF!</definedName>
    <definedName name="kjkjhkjh">#REF!</definedName>
    <definedName name="kjkjn">#REF!</definedName>
    <definedName name="LBO">#REF!</definedName>
    <definedName name="line_chart">#REF!</definedName>
    <definedName name="line_chart3d">#REF!</definedName>
    <definedName name="LOW">#REF!</definedName>
    <definedName name="MALLORCA">#REF!</definedName>
    <definedName name="MALLORCA_PL_PTS">#REF!</definedName>
    <definedName name="MATRIX">#REF!</definedName>
    <definedName name="MATT">#REF!</definedName>
    <definedName name="Names">#REF!</definedName>
    <definedName name="Necesidad">#REF!</definedName>
    <definedName name="NINE">#REF!</definedName>
    <definedName name="NOTESCP">#REF!</definedName>
    <definedName name="ObjetivoPeso">#REF!</definedName>
    <definedName name="OFFER">#REF!</definedName>
    <definedName name="OLILAN_PL_PTS">#REF!</definedName>
    <definedName name="OLILLAN">#REF!</definedName>
    <definedName name="ONE">#REF!</definedName>
    <definedName name="Option_Proceeds">#REF!</definedName>
    <definedName name="Orangina">#REF!</definedName>
    <definedName name="OrlandoWyndham">#REF!</definedName>
    <definedName name="OS_PRODUCT">#REF!</definedName>
    <definedName name="OWN">#REF!</definedName>
    <definedName name="page1">#REF!</definedName>
    <definedName name="PCT">#REF!</definedName>
    <definedName name="PEAC">#REF!</definedName>
    <definedName name="PEAC_PL_PTS">#REF!</definedName>
    <definedName name="PérdidaPorDía">#REF!</definedName>
    <definedName name="Pesofin">#REF!</definedName>
    <definedName name="PesoInicio">#REF!</definedName>
    <definedName name="PFPRICE">#REF!</definedName>
    <definedName name="PFPRICE2">#REF!</definedName>
    <definedName name="PL_Amortization">#REF!</definedName>
    <definedName name="PL_Convertible_Interest">#REF!</definedName>
    <definedName name="PL_Convertible_PDividend">#REF!</definedName>
    <definedName name="PL_FDEPS">#REF!</definedName>
    <definedName name="PL_FDSO">#REF!</definedName>
    <definedName name="PL_Loss_Debt">#REF!</definedName>
    <definedName name="PL_Loss_Preferred">#REF!</definedName>
    <definedName name="PL_Minority_NI">#REF!</definedName>
    <definedName name="PL_Rent">#REF!</definedName>
    <definedName name="PL_Straight_PDividend">#REF!</definedName>
    <definedName name="POOL">#REF!</definedName>
    <definedName name="Price">#REF!</definedName>
    <definedName name="Price_Inc">#REF!</definedName>
    <definedName name="Print">#REF!</definedName>
    <definedName name="Print.Doc">#REF!</definedName>
    <definedName name="Print_all_big">#REF!</definedName>
    <definedName name="Print_All2">#REF!</definedName>
    <definedName name="Print_Area_Reset">#REF!</definedName>
    <definedName name="Print_Area_Reset_2">#REF!</definedName>
    <definedName name="Print_big_all">#REF!</definedName>
    <definedName name="Print_Television_all">#REF!</definedName>
    <definedName name="Print_Titles_MI">#REF!</definedName>
    <definedName name="printall">#REF!</definedName>
    <definedName name="ProImportExport.ImportFile">#REF!</definedName>
    <definedName name="ProImportExport.SaveNewFile">#REF!</definedName>
    <definedName name="qwed">#REF!</definedName>
    <definedName name="qwerqereasf">#REF!</definedName>
    <definedName name="qwerqwerewr">#REF!</definedName>
    <definedName name="RAT_A">#REF!</definedName>
    <definedName name="RAT_T">#REF!</definedName>
    <definedName name="RATIOS">#REF!</definedName>
    <definedName name="RETURN">#REF!</definedName>
    <definedName name="REVGROW">#REF!</definedName>
    <definedName name="RgeMes">#REF!</definedName>
    <definedName name="SaveNewFile">#REF!</definedName>
    <definedName name="SC">#REF!</definedName>
    <definedName name="SCEN">#REF!</definedName>
    <definedName name="SCENARIO">#REF!</definedName>
    <definedName name="SEVEN">#REF!</definedName>
    <definedName name="Shares_Issued_Debt">#REF!</definedName>
    <definedName name="Shares_Issued_Option">#REF!</definedName>
    <definedName name="Shares_Issued_Preferred">#REF!</definedName>
    <definedName name="SHINT99">#REF!</definedName>
    <definedName name="Shipeercosts">#REF!</definedName>
    <definedName name="SIAS">#REF!</definedName>
    <definedName name="Sinergias">#REF!</definedName>
    <definedName name="SITE_PL_PTS">#REF!</definedName>
    <definedName name="SIX">#REF!</definedName>
    <definedName name="SPAIN_PL_PTS">#REF!</definedName>
    <definedName name="stake">#REF!</definedName>
    <definedName name="STOCK">#REF!</definedName>
    <definedName name="Subtítulo">#REF!</definedName>
    <definedName name="SUMM">#REF!</definedName>
    <definedName name="Summary_Page">#REF!</definedName>
    <definedName name="SWEEP">#REF!</definedName>
    <definedName name="table1">#REF!</definedName>
    <definedName name="table2">#REF!</definedName>
    <definedName name="table3">#REF!</definedName>
    <definedName name="TARG">#REF!</definedName>
    <definedName name="Tax_Amortization">#REF!</definedName>
    <definedName name="taxrate">#REF!</definedName>
    <definedName name="TEN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HREE">#REF!</definedName>
    <definedName name="Ticker">#REF!</definedName>
    <definedName name="TOC">#REF!</definedName>
    <definedName name="trate">#REF!</definedName>
    <definedName name="TWO">#REF!</definedName>
    <definedName name="uhg">#REF!</definedName>
    <definedName name="UK">#REF!</definedName>
    <definedName name="UseCashForDebt">#REF!</definedName>
    <definedName name="VALO">#REF!</definedName>
    <definedName name="ValuationYear">#REF!</definedName>
    <definedName name="VOL">#REF!</definedName>
    <definedName name="Voz">#REF!</definedName>
    <definedName name="wcapital">#REF!</definedName>
    <definedName name="werqwer">#REF!</definedName>
    <definedName name="wqerqwerwer">#REF!</definedName>
    <definedName name="wqerwqerwqer">#REF!</definedName>
    <definedName name="wqewerqwerqwer">#REF!</definedName>
    <definedName name="x">#REF!</definedName>
    <definedName name="xds">#REF!</definedName>
    <definedName name="xrate">#REF!</definedName>
    <definedName name="xxxxxxxxxxxxxxxxxxxxxxxxxxx">#REF!</definedName>
    <definedName name="y_0">#REF!</definedName>
    <definedName name="y_1">#REF!</definedName>
    <definedName name="y_2">#REF!</definedName>
    <definedName name="y_3">#REF!</definedName>
    <definedName name="y_4">#REF!</definedName>
    <definedName name="y_5">#REF!</definedName>
    <definedName name="y_6">#REF!</definedName>
    <definedName name="y_most_current">#REF!</definedName>
    <definedName name="YEAR1">#REF!</definedName>
    <definedName name="YEAR10">#REF!</definedName>
    <definedName name="YEAR2">#REF!</definedName>
    <definedName name="YEAR3">#REF!</definedName>
    <definedName name="YEAR4">#REF!</definedName>
    <definedName name="YEAR5">#REF!</definedName>
    <definedName name="YEAR6">#REF!</definedName>
    <definedName name="YEAR7">#REF!</definedName>
    <definedName name="YEAR8">#REF!</definedName>
    <definedName name="YEAR9">#REF!</definedName>
    <definedName name="YooHoo">#REF!</definedName>
    <definedName name="zcvzxc">#REF!</definedName>
    <definedName name="zxcvzcv">#REF!</definedName>
    <definedName name="zxcvzxc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51" i="2" l="1"/>
  <c r="W16" i="2"/>
  <c r="X37" i="2"/>
  <c r="R44" i="2"/>
  <c r="R42" i="2"/>
  <c r="H37" i="2"/>
  <c r="J33" i="2"/>
  <c r="R41" i="2"/>
  <c r="J26" i="2"/>
  <c r="Q26" i="2" s="1"/>
  <c r="J25" i="2"/>
  <c r="Q25" i="2" s="1"/>
  <c r="X26" i="2" s="1"/>
  <c r="J24" i="2"/>
  <c r="C28" i="2"/>
  <c r="V31" i="2"/>
  <c r="O31" i="2"/>
  <c r="H31" i="2"/>
  <c r="W51" i="2"/>
  <c r="U19" i="2"/>
  <c r="V36" i="2" l="1"/>
  <c r="N15" i="2"/>
  <c r="N14" i="2"/>
  <c r="J31" i="2"/>
  <c r="H45" i="2" s="1"/>
  <c r="Q24" i="2"/>
  <c r="X24" i="2" s="1"/>
  <c r="G19" i="2"/>
  <c r="C19" i="2"/>
  <c r="N19" i="2" l="1"/>
  <c r="H51" i="2"/>
  <c r="H10" i="2" s="1"/>
  <c r="I10" i="2" s="1"/>
  <c r="C31" i="2"/>
  <c r="E8" i="2" s="1"/>
  <c r="D9" i="2"/>
  <c r="D8" i="2"/>
  <c r="H38" i="2"/>
  <c r="Q31" i="2"/>
  <c r="O45" i="2" s="1"/>
  <c r="X25" i="2"/>
  <c r="E26" i="2" l="1"/>
  <c r="E24" i="2"/>
  <c r="E25" i="2"/>
  <c r="E9" i="2"/>
  <c r="E28" i="2"/>
  <c r="X31" i="2"/>
  <c r="V45" i="2" s="1"/>
  <c r="D19" i="2"/>
  <c r="H12" i="2"/>
  <c r="H16" i="2"/>
  <c r="H15" i="2"/>
  <c r="H11" i="2"/>
  <c r="H9" i="2"/>
  <c r="J51" i="2"/>
  <c r="H8" i="2"/>
  <c r="H17" i="2"/>
  <c r="H14" i="2"/>
  <c r="H13" i="2"/>
  <c r="E19" i="2" l="1"/>
  <c r="E31" i="2" s="1"/>
  <c r="I9" i="2"/>
  <c r="J9" i="2"/>
  <c r="I12" i="2"/>
  <c r="J12" i="2"/>
  <c r="I13" i="2"/>
  <c r="J13" i="2"/>
  <c r="I17" i="2"/>
  <c r="J17" i="2"/>
  <c r="J11" i="2"/>
  <c r="I11" i="2"/>
  <c r="J15" i="2"/>
  <c r="I15" i="2"/>
  <c r="I16" i="2"/>
  <c r="J16" i="2"/>
  <c r="J10" i="2"/>
  <c r="J14" i="2"/>
  <c r="I14" i="2"/>
  <c r="J8" i="2"/>
  <c r="I8" i="2"/>
  <c r="H19" i="2"/>
  <c r="H44" i="2" l="1"/>
  <c r="H46" i="2"/>
  <c r="J19" i="2"/>
  <c r="H39" i="2" s="1"/>
  <c r="I19" i="2"/>
  <c r="L8" i="2" l="1"/>
  <c r="L26" i="2"/>
  <c r="L24" i="2"/>
  <c r="L25" i="2"/>
  <c r="K11" i="2"/>
  <c r="K10" i="2"/>
  <c r="K8" i="2"/>
  <c r="K12" i="2"/>
  <c r="K14" i="2"/>
  <c r="K15" i="2"/>
  <c r="K17" i="2"/>
  <c r="K9" i="2"/>
  <c r="K16" i="2"/>
  <c r="K13" i="2"/>
  <c r="L31" i="2" l="1"/>
  <c r="L16" i="2"/>
  <c r="L9" i="2"/>
  <c r="L17" i="2"/>
  <c r="L10" i="2"/>
  <c r="L13" i="2"/>
  <c r="L11" i="2"/>
  <c r="L12" i="2"/>
  <c r="L14" i="2"/>
  <c r="L15" i="2"/>
  <c r="H48" i="2"/>
  <c r="K19" i="2"/>
  <c r="O51" i="2" l="1"/>
  <c r="O14" i="2" s="1"/>
  <c r="V14" i="2"/>
  <c r="W14" i="2" s="1"/>
  <c r="V15" i="2"/>
  <c r="W15" i="2" s="1"/>
  <c r="V16" i="2"/>
  <c r="V9" i="2"/>
  <c r="W9" i="2" s="1"/>
  <c r="V17" i="2"/>
  <c r="W17" i="2" s="1"/>
  <c r="V10" i="2"/>
  <c r="W10" i="2" s="1"/>
  <c r="V8" i="2"/>
  <c r="W8" i="2" s="1"/>
  <c r="V11" i="2"/>
  <c r="W11" i="2" s="1"/>
  <c r="V12" i="2"/>
  <c r="W12" i="2" s="1"/>
  <c r="V13" i="2"/>
  <c r="W13" i="2" s="1"/>
  <c r="L19" i="2"/>
  <c r="L33" i="2" s="1"/>
  <c r="X51" i="2"/>
  <c r="O12" i="2" l="1"/>
  <c r="P12" i="2" s="1"/>
  <c r="O11" i="2"/>
  <c r="O10" i="2"/>
  <c r="P10" i="2" s="1"/>
  <c r="O9" i="2"/>
  <c r="P9" i="2" s="1"/>
  <c r="O8" i="2"/>
  <c r="Q8" i="2" s="1"/>
  <c r="O17" i="2"/>
  <c r="P17" i="2" s="1"/>
  <c r="O16" i="2"/>
  <c r="P16" i="2" s="1"/>
  <c r="O13" i="2"/>
  <c r="P13" i="2" s="1"/>
  <c r="O15" i="2"/>
  <c r="P15" i="2" s="1"/>
  <c r="P11" i="2"/>
  <c r="Q51" i="2"/>
  <c r="P14" i="2"/>
  <c r="V19" i="2"/>
  <c r="Q9" i="2" l="1"/>
  <c r="O44" i="2" s="1"/>
  <c r="Q11" i="2"/>
  <c r="Q14" i="2"/>
  <c r="X14" i="2" s="1"/>
  <c r="X8" i="2"/>
  <c r="Q13" i="2"/>
  <c r="P8" i="2"/>
  <c r="P19" i="2" s="1"/>
  <c r="R47" i="2" s="1"/>
  <c r="Q12" i="2"/>
  <c r="Q16" i="2"/>
  <c r="X16" i="2" s="1"/>
  <c r="Q10" i="2"/>
  <c r="Q15" i="2"/>
  <c r="O19" i="2"/>
  <c r="Q17" i="2"/>
  <c r="W19" i="2"/>
  <c r="V37" i="2" s="1"/>
  <c r="X9" i="2" l="1"/>
  <c r="V44" i="2" s="1"/>
  <c r="O37" i="2"/>
  <c r="V38" i="2"/>
  <c r="O46" i="2"/>
  <c r="X17" i="2"/>
  <c r="X13" i="2"/>
  <c r="X15" i="2"/>
  <c r="X10" i="2"/>
  <c r="X12" i="2"/>
  <c r="X11" i="2"/>
  <c r="Q19" i="2"/>
  <c r="R8" i="2" s="1"/>
  <c r="R11" i="2" l="1"/>
  <c r="R9" i="2"/>
  <c r="X19" i="2"/>
  <c r="V46" i="2"/>
  <c r="R15" i="2"/>
  <c r="R16" i="2"/>
  <c r="R10" i="2"/>
  <c r="Q33" i="2"/>
  <c r="O38" i="2" s="1"/>
  <c r="O36" i="2" s="1"/>
  <c r="R12" i="2"/>
  <c r="R17" i="2"/>
  <c r="R14" i="2"/>
  <c r="R13" i="2"/>
  <c r="Y16" i="2" l="1"/>
  <c r="Y9" i="2"/>
  <c r="Y8" i="2"/>
  <c r="Y17" i="2"/>
  <c r="Y13" i="2"/>
  <c r="Y11" i="2"/>
  <c r="Y10" i="2"/>
  <c r="S25" i="2"/>
  <c r="O48" i="2"/>
  <c r="R19" i="2"/>
  <c r="X33" i="2"/>
  <c r="Y14" i="2"/>
  <c r="Y12" i="2"/>
  <c r="Y15" i="2"/>
  <c r="S24" i="2"/>
  <c r="S9" i="2"/>
  <c r="S8" i="2"/>
  <c r="S11" i="2"/>
  <c r="S17" i="2"/>
  <c r="S10" i="2"/>
  <c r="S14" i="2"/>
  <c r="S12" i="2"/>
  <c r="S15" i="2"/>
  <c r="S13" i="2"/>
  <c r="S16" i="2"/>
  <c r="S26" i="2"/>
  <c r="O39" i="2"/>
  <c r="Z26" i="2" l="1"/>
  <c r="Z25" i="2"/>
  <c r="Z24" i="2"/>
  <c r="Z16" i="2"/>
  <c r="Z14" i="2"/>
  <c r="Z15" i="2"/>
  <c r="Z17" i="2"/>
  <c r="Z13" i="2"/>
  <c r="Z11" i="2"/>
  <c r="Z12" i="2"/>
  <c r="Y19" i="2"/>
  <c r="V48" i="2"/>
  <c r="Z8" i="2"/>
  <c r="Z9" i="2"/>
  <c r="V39" i="2"/>
  <c r="Z10" i="2"/>
  <c r="S19" i="2"/>
  <c r="S31" i="2"/>
  <c r="Z31" i="2" l="1"/>
  <c r="Z19" i="2"/>
  <c r="S33" i="2"/>
  <c r="Z33" i="2" l="1"/>
</calcChain>
</file>

<file path=xl/sharedStrings.xml><?xml version="1.0" encoding="utf-8"?>
<sst xmlns="http://schemas.openxmlformats.org/spreadsheetml/2006/main" count="113" uniqueCount="54">
  <si>
    <t>INSTRUCCIONES</t>
  </si>
  <si>
    <r>
      <t xml:space="preserve">Colo Negro </t>
    </r>
    <r>
      <rPr>
        <sz val="11"/>
        <color theme="1"/>
        <rFont val="Calibri"/>
        <family val="2"/>
      </rPr>
      <t>- No tocar, está formulado</t>
    </r>
  </si>
  <si>
    <r>
      <t xml:space="preserve">Colo Azul </t>
    </r>
    <r>
      <rPr>
        <sz val="11"/>
        <color theme="1"/>
        <rFont val="Calibri"/>
        <family val="2"/>
      </rPr>
      <t>- Valores que se pueden cambiar para adaptarlo a cada situación</t>
    </r>
  </si>
  <si>
    <t>1º Ampliación de Capital: Business Angels</t>
  </si>
  <si>
    <t>2º Ampliación de Capital: Conversión de Notas (20% descuento)</t>
  </si>
  <si>
    <t>2º Ampliación de Capital: Fondos de Venture Capital</t>
  </si>
  <si>
    <t>Socios</t>
  </si>
  <si>
    <t>Participaciones</t>
  </si>
  <si>
    <t>% de Capital</t>
  </si>
  <si>
    <t>% de Capital fully diluted</t>
  </si>
  <si>
    <t>Inversión</t>
  </si>
  <si>
    <t>Participaciones outstanding</t>
  </si>
  <si>
    <t>Desembolso real</t>
  </si>
  <si>
    <t>Total Participaciones</t>
  </si>
  <si>
    <t>Fundadores</t>
  </si>
  <si>
    <t>Cofundador y CEO</t>
  </si>
  <si>
    <t>Cofundador y CTO</t>
  </si>
  <si>
    <t>Socios Inversores</t>
  </si>
  <si>
    <t>Busines Angels</t>
  </si>
  <si>
    <t>Invesor Seed Notas Convertibles</t>
  </si>
  <si>
    <t>Fondo Seed</t>
  </si>
  <si>
    <t>TOTAL</t>
  </si>
  <si>
    <t>ESOP</t>
  </si>
  <si>
    <t>Empleado Clave (CMO)</t>
  </si>
  <si>
    <t>Empleado Clave (CSO)</t>
  </si>
  <si>
    <t>Empleado Clave (Tech Lead)</t>
  </si>
  <si>
    <t>TOTAL ESOP</t>
  </si>
  <si>
    <t>Total Participaciones fully diluted</t>
  </si>
  <si>
    <t>Total ESOP</t>
  </si>
  <si>
    <t>Total</t>
  </si>
  <si>
    <t>Capital fully diluted</t>
  </si>
  <si>
    <t>Valoración Premoney</t>
  </si>
  <si>
    <t>Descuento en la ronda</t>
  </si>
  <si>
    <t>Valoración Premoney Fully Dilluted</t>
  </si>
  <si>
    <r>
      <t xml:space="preserve">Capital Notas </t>
    </r>
    <r>
      <rPr>
        <sz val="11"/>
        <color rgb="FF000000"/>
        <rFont val="Calibri"/>
        <family val="2"/>
      </rPr>
      <t>Δ</t>
    </r>
    <r>
      <rPr>
        <sz val="11"/>
        <color rgb="FF000000"/>
        <rFont val="Calibri"/>
      </rPr>
      <t xml:space="preserve">  20%</t>
    </r>
  </si>
  <si>
    <t>Importe aportado por fondo</t>
  </si>
  <si>
    <t>Post Money Valuation</t>
  </si>
  <si>
    <t>Tipo de Interés (Anual)</t>
  </si>
  <si>
    <t>Pre Money</t>
  </si>
  <si>
    <t>Fecha desembolso</t>
  </si>
  <si>
    <t>Fecha Capitalización</t>
  </si>
  <si>
    <t>Tiempo  (Años)</t>
  </si>
  <si>
    <t>Importe a Capitalizar</t>
  </si>
  <si>
    <t>Resumen del Capital</t>
  </si>
  <si>
    <t>Retención Aplicada</t>
  </si>
  <si>
    <t>Founders</t>
  </si>
  <si>
    <t>Importe a Neto</t>
  </si>
  <si>
    <t>Plan de Incentivos</t>
  </si>
  <si>
    <t>Invesores</t>
  </si>
  <si>
    <t xml:space="preserve">Capitat a Devolver </t>
  </si>
  <si>
    <t>Total participaciones</t>
  </si>
  <si>
    <t>Valor nominal</t>
  </si>
  <si>
    <t xml:space="preserve">Prima </t>
  </si>
  <si>
    <t>Price per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</si>
</sst>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  <numFmt numFmtId="166" formatCode="_-* #,##0.00\ &quot;€&quot;_-;\-* #,##0.00\ &quot;€&quot;_-;_-* &quot;-&quot;??\ &quot;€&quot;_-;_-@"/>
    <numFmt numFmtId="167" formatCode="0.0000%"/>
    <numFmt numFmtId="168" formatCode="_-* #,##0.000\ &quot;€&quot;_-;\-* #,##0.000\ &quot;€&quot;_-;_-* &quot;-&quot;??\ &quot;€&quot;_-;_-@_-"/>
    <numFmt numFmtId="169" formatCode="#,##0_ ;\-#,##0\ "/>
  </numFmts>
  <fonts count="25">
    <font>
      <sz val="11"/>
      <color rgb="FF000000"/>
      <name val="Calibri"/>
    </font>
    <font>
      <sz val="10"/>
      <name val="Arial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i/>
      <sz val="11"/>
      <color rgb="FF000000"/>
      <name val="Calibri"/>
      <family val="2"/>
    </font>
    <font>
      <sz val="11"/>
      <color rgb="FFFF0000"/>
      <name val="Calibri"/>
      <family val="2"/>
    </font>
    <font>
      <sz val="14"/>
      <name val="Arial"/>
      <family val="2"/>
    </font>
    <font>
      <b/>
      <sz val="14"/>
      <color rgb="FF000000"/>
      <name val="Calibri"/>
      <family val="2"/>
    </font>
    <font>
      <b/>
      <sz val="14"/>
      <name val="Arial"/>
      <family val="2"/>
    </font>
    <font>
      <i/>
      <sz val="11"/>
      <color theme="0" tint="-0.499984740745262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i/>
      <sz val="11"/>
      <name val="Calibri"/>
      <family val="2"/>
    </font>
    <font>
      <b/>
      <sz val="18"/>
      <color theme="3"/>
      <name val="Calibri"/>
      <family val="2"/>
    </font>
    <font>
      <b/>
      <sz val="18"/>
      <color theme="9" tint="-0.249977111117893"/>
      <name val="Calibri"/>
      <family val="2"/>
    </font>
    <font>
      <i/>
      <sz val="11"/>
      <color rgb="FF0070C0"/>
      <name val="Calibri"/>
      <family val="2"/>
    </font>
    <font>
      <sz val="11"/>
      <color rgb="FF0070C0"/>
      <name val="Calibri"/>
      <family val="2"/>
    </font>
    <font>
      <b/>
      <sz val="11"/>
      <color rgb="FF00B0F0"/>
      <name val="Calibri"/>
      <family val="2"/>
    </font>
    <font>
      <b/>
      <sz val="11"/>
      <color rgb="FFFF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rgb="FFC5E0B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4" fillId="0" borderId="1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Alignment="1">
      <alignment vertical="center"/>
    </xf>
    <xf numFmtId="10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7" fillId="0" borderId="0" xfId="0" applyFont="1" applyAlignment="1">
      <alignment vertical="center"/>
    </xf>
    <xf numFmtId="0" fontId="0" fillId="7" borderId="0" xfId="0" applyFill="1" applyAlignment="1">
      <alignment vertical="center"/>
    </xf>
    <xf numFmtId="3" fontId="0" fillId="2" borderId="21" xfId="0" applyNumberFormat="1" applyFill="1" applyBorder="1" applyAlignment="1">
      <alignment vertical="center"/>
    </xf>
    <xf numFmtId="44" fontId="0" fillId="0" borderId="0" xfId="0" applyNumberFormat="1" applyAlignment="1">
      <alignment vertical="center"/>
    </xf>
    <xf numFmtId="0" fontId="7" fillId="0" borderId="17" xfId="0" applyFont="1" applyBorder="1" applyAlignment="1">
      <alignment vertical="center"/>
    </xf>
    <xf numFmtId="0" fontId="8" fillId="3" borderId="6" xfId="0" applyFont="1" applyFill="1" applyBorder="1" applyAlignment="1">
      <alignment vertical="center" wrapText="1"/>
    </xf>
    <xf numFmtId="10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0" fontId="9" fillId="0" borderId="1" xfId="0" applyNumberFormat="1" applyFont="1" applyBorder="1" applyAlignment="1">
      <alignment vertical="center"/>
    </xf>
    <xf numFmtId="10" fontId="2" fillId="0" borderId="1" xfId="0" applyNumberFormat="1" applyFont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3" fontId="2" fillId="7" borderId="1" xfId="0" applyNumberFormat="1" applyFont="1" applyFill="1" applyBorder="1" applyAlignment="1">
      <alignment vertical="center"/>
    </xf>
    <xf numFmtId="10" fontId="2" fillId="7" borderId="1" xfId="0" applyNumberFormat="1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10" fontId="9" fillId="7" borderId="1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165" fontId="0" fillId="7" borderId="1" xfId="0" applyNumberForma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9" fillId="6" borderId="21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44" fontId="0" fillId="0" borderId="3" xfId="0" applyNumberFormat="1" applyBorder="1" applyAlignment="1">
      <alignment horizontal="right" vertical="center"/>
    </xf>
    <xf numFmtId="0" fontId="11" fillId="3" borderId="4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10" fontId="1" fillId="3" borderId="6" xfId="0" applyNumberFormat="1" applyFont="1" applyFill="1" applyBorder="1" applyAlignment="1">
      <alignment vertical="center"/>
    </xf>
    <xf numFmtId="10" fontId="9" fillId="0" borderId="30" xfId="0" applyNumberFormat="1" applyFont="1" applyBorder="1" applyAlignment="1">
      <alignment vertical="center"/>
    </xf>
    <xf numFmtId="0" fontId="7" fillId="7" borderId="33" xfId="0" applyFont="1" applyFill="1" applyBorder="1" applyAlignment="1">
      <alignment vertical="center"/>
    </xf>
    <xf numFmtId="3" fontId="0" fillId="7" borderId="31" xfId="0" applyNumberFormat="1" applyFill="1" applyBorder="1" applyAlignment="1">
      <alignment vertical="center"/>
    </xf>
    <xf numFmtId="8" fontId="9" fillId="5" borderId="5" xfId="0" applyNumberFormat="1" applyFont="1" applyFill="1" applyBorder="1" applyAlignment="1">
      <alignment vertical="center"/>
    </xf>
    <xf numFmtId="10" fontId="3" fillId="5" borderId="5" xfId="0" applyNumberFormat="1" applyFont="1" applyFill="1" applyBorder="1" applyAlignment="1">
      <alignment vertical="center"/>
    </xf>
    <xf numFmtId="1" fontId="16" fillId="7" borderId="0" xfId="0" applyNumberFormat="1" applyFont="1" applyFill="1" applyAlignment="1">
      <alignment vertical="center"/>
    </xf>
    <xf numFmtId="44" fontId="16" fillId="7" borderId="0" xfId="0" applyNumberFormat="1" applyFont="1" applyFill="1" applyAlignment="1">
      <alignment vertical="center"/>
    </xf>
    <xf numFmtId="3" fontId="16" fillId="7" borderId="0" xfId="0" applyNumberFormat="1" applyFont="1" applyFill="1" applyAlignment="1">
      <alignment vertical="center"/>
    </xf>
    <xf numFmtId="165" fontId="16" fillId="0" borderId="24" xfId="0" applyNumberFormat="1" applyFont="1" applyBorder="1" applyAlignment="1">
      <alignment horizontal="right" vertical="center"/>
    </xf>
    <xf numFmtId="165" fontId="16" fillId="0" borderId="25" xfId="0" applyNumberFormat="1" applyFont="1" applyBorder="1" applyAlignment="1">
      <alignment horizontal="right" vertical="center"/>
    </xf>
    <xf numFmtId="10" fontId="3" fillId="9" borderId="29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10" fontId="3" fillId="0" borderId="5" xfId="0" applyNumberFormat="1" applyFont="1" applyBorder="1" applyAlignment="1">
      <alignment vertical="center"/>
    </xf>
    <xf numFmtId="164" fontId="17" fillId="7" borderId="1" xfId="0" applyNumberFormat="1" applyFont="1" applyFill="1" applyBorder="1" applyAlignment="1">
      <alignment vertical="center"/>
    </xf>
    <xf numFmtId="10" fontId="16" fillId="7" borderId="0" xfId="0" applyNumberFormat="1" applyFont="1" applyFill="1" applyAlignment="1">
      <alignment vertical="center"/>
    </xf>
    <xf numFmtId="2" fontId="17" fillId="7" borderId="1" xfId="0" applyNumberFormat="1" applyFont="1" applyFill="1" applyBorder="1" applyAlignment="1">
      <alignment vertical="center"/>
    </xf>
    <xf numFmtId="3" fontId="0" fillId="0" borderId="36" xfId="0" applyNumberFormat="1" applyBorder="1" applyAlignment="1">
      <alignment vertical="center"/>
    </xf>
    <xf numFmtId="0" fontId="10" fillId="7" borderId="1" xfId="0" applyFont="1" applyFill="1" applyBorder="1" applyAlignment="1">
      <alignment horizontal="center" vertical="center" wrapText="1"/>
    </xf>
    <xf numFmtId="0" fontId="0" fillId="7" borderId="32" xfId="0" applyFill="1" applyBorder="1" applyAlignment="1">
      <alignment vertical="center"/>
    </xf>
    <xf numFmtId="3" fontId="3" fillId="9" borderId="29" xfId="0" applyNumberFormat="1" applyFont="1" applyFill="1" applyBorder="1" applyAlignment="1">
      <alignment vertical="center"/>
    </xf>
    <xf numFmtId="10" fontId="0" fillId="0" borderId="0" xfId="0" applyNumberFormat="1" applyAlignment="1">
      <alignment horizontal="center" vertical="center"/>
    </xf>
    <xf numFmtId="3" fontId="2" fillId="5" borderId="5" xfId="0" applyNumberFormat="1" applyFont="1" applyFill="1" applyBorder="1" applyAlignment="1">
      <alignment horizontal="center" vertical="center"/>
    </xf>
    <xf numFmtId="44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1" fillId="3" borderId="10" xfId="0" applyFont="1" applyFill="1" applyBorder="1" applyAlignment="1">
      <alignment vertical="center"/>
    </xf>
    <xf numFmtId="10" fontId="1" fillId="3" borderId="10" xfId="0" applyNumberFormat="1" applyFont="1" applyFill="1" applyBorder="1" applyAlignment="1">
      <alignment vertical="center"/>
    </xf>
    <xf numFmtId="1" fontId="9" fillId="7" borderId="32" xfId="0" applyNumberFormat="1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vertical="center"/>
    </xf>
    <xf numFmtId="4" fontId="2" fillId="5" borderId="5" xfId="0" applyNumberFormat="1" applyFont="1" applyFill="1" applyBorder="1" applyAlignment="1">
      <alignment vertical="center"/>
    </xf>
    <xf numFmtId="10" fontId="2" fillId="5" borderId="5" xfId="0" applyNumberFormat="1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10" borderId="3" xfId="0" applyFont="1" applyFill="1" applyBorder="1" applyAlignment="1">
      <alignment vertical="center"/>
    </xf>
    <xf numFmtId="3" fontId="0" fillId="7" borderId="1" xfId="0" applyNumberFormat="1" applyFill="1" applyBorder="1" applyAlignment="1">
      <alignment horizontal="center" vertical="center"/>
    </xf>
    <xf numFmtId="0" fontId="9" fillId="7" borderId="32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167" fontId="2" fillId="0" borderId="1" xfId="3" applyNumberFormat="1" applyFont="1" applyBorder="1" applyAlignment="1">
      <alignment horizontal="center" vertical="center"/>
    </xf>
    <xf numFmtId="8" fontId="0" fillId="0" borderId="11" xfId="0" applyNumberFormat="1" applyBorder="1" applyAlignment="1">
      <alignment horizontal="right" vertical="center"/>
    </xf>
    <xf numFmtId="44" fontId="0" fillId="7" borderId="1" xfId="0" applyNumberFormat="1" applyFill="1" applyBorder="1" applyAlignment="1">
      <alignment vertical="center"/>
    </xf>
    <xf numFmtId="168" fontId="0" fillId="0" borderId="0" xfId="0" applyNumberFormat="1" applyAlignment="1">
      <alignment vertical="center"/>
    </xf>
    <xf numFmtId="10" fontId="2" fillId="0" borderId="1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1" fontId="9" fillId="0" borderId="32" xfId="0" applyNumberFormat="1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10" fontId="2" fillId="10" borderId="1" xfId="0" applyNumberFormat="1" applyFont="1" applyFill="1" applyBorder="1" applyAlignment="1">
      <alignment horizontal="center" vertical="center"/>
    </xf>
    <xf numFmtId="44" fontId="9" fillId="7" borderId="1" xfId="4" applyFont="1" applyFill="1" applyBorder="1" applyAlignment="1">
      <alignment vertical="center"/>
    </xf>
    <xf numFmtId="164" fontId="2" fillId="5" borderId="5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8" fontId="0" fillId="0" borderId="0" xfId="0" applyNumberFormat="1" applyAlignment="1">
      <alignment vertical="center"/>
    </xf>
    <xf numFmtId="3" fontId="3" fillId="9" borderId="29" xfId="0" applyNumberFormat="1" applyFont="1" applyFill="1" applyBorder="1" applyAlignment="1">
      <alignment horizontal="center" vertical="center"/>
    </xf>
    <xf numFmtId="3" fontId="9" fillId="0" borderId="30" xfId="0" applyNumberFormat="1" applyFont="1" applyBorder="1" applyAlignment="1">
      <alignment horizontal="center" vertical="center"/>
    </xf>
    <xf numFmtId="9" fontId="0" fillId="0" borderId="1" xfId="3" applyFont="1" applyBorder="1" applyAlignment="1">
      <alignment vertical="center"/>
    </xf>
    <xf numFmtId="169" fontId="9" fillId="7" borderId="1" xfId="4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vertical="center" wrapText="1"/>
    </xf>
    <xf numFmtId="0" fontId="3" fillId="9" borderId="43" xfId="0" applyFont="1" applyFill="1" applyBorder="1" applyAlignment="1">
      <alignment vertical="center"/>
    </xf>
    <xf numFmtId="0" fontId="0" fillId="9" borderId="43" xfId="0" applyFill="1" applyBorder="1" applyAlignment="1">
      <alignment vertical="center"/>
    </xf>
    <xf numFmtId="10" fontId="17" fillId="9" borderId="43" xfId="0" applyNumberFormat="1" applyFont="1" applyFill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0" fillId="0" borderId="30" xfId="0" applyBorder="1" applyAlignment="1">
      <alignment vertical="center"/>
    </xf>
    <xf numFmtId="3" fontId="9" fillId="0" borderId="1" xfId="0" applyNumberFormat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3" fontId="0" fillId="7" borderId="27" xfId="0" applyNumberFormat="1" applyFill="1" applyBorder="1" applyAlignment="1">
      <alignment vertical="center"/>
    </xf>
    <xf numFmtId="0" fontId="0" fillId="0" borderId="27" xfId="0" applyBorder="1" applyAlignment="1">
      <alignment vertical="center"/>
    </xf>
    <xf numFmtId="10" fontId="0" fillId="0" borderId="27" xfId="0" applyNumberFormat="1" applyBorder="1" applyAlignment="1">
      <alignment horizontal="right" vertical="center"/>
    </xf>
    <xf numFmtId="0" fontId="3" fillId="9" borderId="45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10" fontId="9" fillId="0" borderId="11" xfId="0" applyNumberFormat="1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3" fillId="9" borderId="46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0" fontId="9" fillId="0" borderId="1" xfId="3" applyNumberFormat="1" applyFont="1" applyBorder="1" applyAlignment="1">
      <alignment horizontal="center" vertical="center"/>
    </xf>
    <xf numFmtId="8" fontId="9" fillId="5" borderId="2" xfId="0" applyNumberFormat="1" applyFont="1" applyFill="1" applyBorder="1" applyAlignment="1">
      <alignment vertical="center"/>
    </xf>
    <xf numFmtId="10" fontId="9" fillId="0" borderId="11" xfId="3" applyNumberFormat="1" applyFont="1" applyBorder="1" applyAlignment="1">
      <alignment horizontal="center" vertical="center"/>
    </xf>
    <xf numFmtId="0" fontId="3" fillId="9" borderId="30" xfId="0" applyFont="1" applyFill="1" applyBorder="1" applyAlignment="1">
      <alignment vertical="center"/>
    </xf>
    <xf numFmtId="3" fontId="3" fillId="9" borderId="30" xfId="0" applyNumberFormat="1" applyFont="1" applyFill="1" applyBorder="1" applyAlignment="1">
      <alignment horizontal="center"/>
    </xf>
    <xf numFmtId="10" fontId="3" fillId="9" borderId="30" xfId="0" applyNumberFormat="1" applyFont="1" applyFill="1" applyBorder="1" applyAlignment="1">
      <alignment vertical="center"/>
    </xf>
    <xf numFmtId="3" fontId="9" fillId="0" borderId="1" xfId="0" applyNumberFormat="1" applyFont="1" applyBorder="1" applyAlignment="1">
      <alignment horizontal="center"/>
    </xf>
    <xf numFmtId="0" fontId="0" fillId="0" borderId="11" xfId="0" applyBorder="1" applyAlignment="1">
      <alignment vertical="center"/>
    </xf>
    <xf numFmtId="0" fontId="3" fillId="9" borderId="41" xfId="0" applyFont="1" applyFill="1" applyBorder="1" applyAlignment="1">
      <alignment vertical="center"/>
    </xf>
    <xf numFmtId="10" fontId="3" fillId="9" borderId="42" xfId="0" applyNumberFormat="1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10" fontId="9" fillId="0" borderId="47" xfId="0" applyNumberFormat="1" applyFont="1" applyBorder="1" applyAlignment="1">
      <alignment vertical="center"/>
    </xf>
    <xf numFmtId="3" fontId="0" fillId="0" borderId="16" xfId="3" applyNumberFormat="1" applyFont="1" applyBorder="1" applyAlignment="1">
      <alignment vertical="center"/>
    </xf>
    <xf numFmtId="9" fontId="0" fillId="0" borderId="0" xfId="3" applyFont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3" fontId="0" fillId="7" borderId="19" xfId="0" applyNumberFormat="1" applyFill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3" fontId="0" fillId="0" borderId="50" xfId="0" applyNumberFormat="1" applyBorder="1" applyAlignment="1">
      <alignment vertical="center"/>
    </xf>
    <xf numFmtId="10" fontId="0" fillId="0" borderId="27" xfId="0" applyNumberFormat="1" applyBorder="1" applyAlignment="1">
      <alignment vertical="center"/>
    </xf>
    <xf numFmtId="10" fontId="9" fillId="0" borderId="32" xfId="0" applyNumberFormat="1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3" fontId="21" fillId="0" borderId="1" xfId="0" applyNumberFormat="1" applyFont="1" applyBorder="1" applyAlignment="1">
      <alignment horizontal="center" vertical="center"/>
    </xf>
    <xf numFmtId="44" fontId="21" fillId="7" borderId="1" xfId="4" applyFont="1" applyFill="1" applyBorder="1" applyAlignment="1">
      <alignment vertical="center"/>
    </xf>
    <xf numFmtId="44" fontId="22" fillId="7" borderId="3" xfId="0" applyNumberFormat="1" applyFont="1" applyFill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0" fontId="9" fillId="7" borderId="1" xfId="0" applyFont="1" applyFill="1" applyBorder="1" applyAlignment="1">
      <alignment horizontal="left" vertical="center"/>
    </xf>
    <xf numFmtId="3" fontId="9" fillId="7" borderId="1" xfId="0" applyNumberFormat="1" applyFont="1" applyFill="1" applyBorder="1" applyAlignment="1">
      <alignment horizontal="right" vertical="center"/>
    </xf>
    <xf numFmtId="3" fontId="21" fillId="7" borderId="1" xfId="0" applyNumberFormat="1" applyFont="1" applyFill="1" applyBorder="1" applyAlignment="1">
      <alignment horizontal="right" vertical="center"/>
    </xf>
    <xf numFmtId="0" fontId="14" fillId="7" borderId="1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vertical="center"/>
    </xf>
    <xf numFmtId="10" fontId="0" fillId="0" borderId="1" xfId="3" applyNumberFormat="1" applyFont="1" applyFill="1" applyBorder="1" applyAlignment="1">
      <alignment horizontal="center" vertical="center"/>
    </xf>
    <xf numFmtId="10" fontId="0" fillId="0" borderId="1" xfId="3" applyNumberFormat="1" applyFont="1" applyBorder="1" applyAlignment="1">
      <alignment horizontal="center" vertical="center"/>
    </xf>
    <xf numFmtId="3" fontId="21" fillId="7" borderId="1" xfId="0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left" vertical="center"/>
    </xf>
    <xf numFmtId="3" fontId="22" fillId="0" borderId="1" xfId="0" applyNumberFormat="1" applyFont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10" fontId="3" fillId="9" borderId="5" xfId="3" applyNumberFormat="1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left" vertical="center"/>
    </xf>
    <xf numFmtId="3" fontId="9" fillId="7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9" borderId="2" xfId="0" applyFont="1" applyFill="1" applyBorder="1" applyAlignment="1">
      <alignment vertical="center"/>
    </xf>
    <xf numFmtId="3" fontId="3" fillId="9" borderId="5" xfId="0" applyNumberFormat="1" applyFont="1" applyFill="1" applyBorder="1" applyAlignment="1">
      <alignment horizontal="center" vertical="center"/>
    </xf>
    <xf numFmtId="3" fontId="3" fillId="9" borderId="5" xfId="0" applyNumberFormat="1" applyFont="1" applyFill="1" applyBorder="1" applyAlignment="1">
      <alignment vertical="center"/>
    </xf>
    <xf numFmtId="10" fontId="3" fillId="9" borderId="3" xfId="0" applyNumberFormat="1" applyFont="1" applyFill="1" applyBorder="1" applyAlignment="1">
      <alignment vertical="center"/>
    </xf>
    <xf numFmtId="0" fontId="5" fillId="4" borderId="4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35" xfId="0" applyFont="1" applyFill="1" applyBorder="1" applyAlignment="1">
      <alignment horizontal="left" vertical="center"/>
    </xf>
    <xf numFmtId="0" fontId="5" fillId="13" borderId="4" xfId="0" applyFont="1" applyFill="1" applyBorder="1" applyAlignment="1">
      <alignment vertical="center"/>
    </xf>
    <xf numFmtId="0" fontId="5" fillId="13" borderId="35" xfId="0" applyFont="1" applyFill="1" applyBorder="1" applyAlignment="1">
      <alignment vertical="center"/>
    </xf>
    <xf numFmtId="9" fontId="2" fillId="11" borderId="4" xfId="3" applyFont="1" applyFill="1" applyBorder="1" applyAlignment="1">
      <alignment vertical="center"/>
    </xf>
    <xf numFmtId="44" fontId="21" fillId="7" borderId="40" xfId="4" applyFont="1" applyFill="1" applyBorder="1" applyAlignment="1">
      <alignment horizontal="center" vertical="center"/>
    </xf>
    <xf numFmtId="10" fontId="22" fillId="0" borderId="28" xfId="0" applyNumberFormat="1" applyFont="1" applyBorder="1" applyAlignment="1">
      <alignment horizontal="center" vertical="center"/>
    </xf>
    <xf numFmtId="14" fontId="22" fillId="0" borderId="28" xfId="0" applyNumberFormat="1" applyFon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44" fontId="17" fillId="7" borderId="13" xfId="4" applyFont="1" applyFill="1" applyBorder="1" applyAlignment="1">
      <alignment horizontal="center" vertical="center"/>
    </xf>
    <xf numFmtId="0" fontId="3" fillId="11" borderId="54" xfId="0" applyFont="1" applyFill="1" applyBorder="1" applyAlignment="1">
      <alignment horizontal="left" vertical="center"/>
    </xf>
    <xf numFmtId="166" fontId="2" fillId="11" borderId="48" xfId="0" applyNumberFormat="1" applyFont="1" applyFill="1" applyBorder="1" applyAlignment="1">
      <alignment vertical="center"/>
    </xf>
    <xf numFmtId="8" fontId="21" fillId="0" borderId="34" xfId="0" applyNumberFormat="1" applyFont="1" applyBorder="1" applyAlignment="1">
      <alignment vertical="center"/>
    </xf>
    <xf numFmtId="8" fontId="9" fillId="0" borderId="28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13" fillId="3" borderId="7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3" fillId="0" borderId="0" xfId="0" applyFont="1"/>
    <xf numFmtId="0" fontId="2" fillId="0" borderId="0" xfId="0" applyFont="1"/>
    <xf numFmtId="0" fontId="24" fillId="0" borderId="1" xfId="0" applyFont="1" applyBorder="1" applyAlignment="1">
      <alignment vertical="center"/>
    </xf>
    <xf numFmtId="44" fontId="0" fillId="0" borderId="12" xfId="4" applyFont="1" applyBorder="1" applyAlignment="1">
      <alignment vertical="center"/>
    </xf>
    <xf numFmtId="0" fontId="2" fillId="12" borderId="12" xfId="0" applyFont="1" applyFill="1" applyBorder="1" applyAlignment="1">
      <alignment vertical="center"/>
    </xf>
    <xf numFmtId="0" fontId="7" fillId="0" borderId="55" xfId="0" applyFont="1" applyBorder="1" applyAlignment="1">
      <alignment vertical="center"/>
    </xf>
    <xf numFmtId="1" fontId="7" fillId="0" borderId="56" xfId="0" applyNumberFormat="1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9" fontId="21" fillId="0" borderId="44" xfId="3" applyFont="1" applyBorder="1" applyAlignment="1">
      <alignment horizontal="center" vertical="center"/>
    </xf>
    <xf numFmtId="44" fontId="17" fillId="7" borderId="28" xfId="4" applyFont="1" applyFill="1" applyBorder="1" applyAlignment="1">
      <alignment horizontal="center" vertical="center"/>
    </xf>
    <xf numFmtId="4" fontId="0" fillId="7" borderId="27" xfId="0" applyNumberFormat="1" applyFill="1" applyBorder="1" applyAlignment="1">
      <alignment vertical="center"/>
    </xf>
    <xf numFmtId="9" fontId="2" fillId="11" borderId="12" xfId="3" applyFont="1" applyFill="1" applyBorder="1" applyAlignment="1">
      <alignment vertical="center"/>
    </xf>
    <xf numFmtId="44" fontId="22" fillId="7" borderId="23" xfId="0" applyNumberFormat="1" applyFont="1" applyFill="1" applyBorder="1" applyAlignment="1">
      <alignment horizontal="right" vertical="center"/>
    </xf>
    <xf numFmtId="3" fontId="0" fillId="0" borderId="31" xfId="0" applyNumberFormat="1" applyBorder="1" applyAlignment="1">
      <alignment vertical="center"/>
    </xf>
    <xf numFmtId="44" fontId="17" fillId="0" borderId="12" xfId="4" applyFont="1" applyFill="1" applyBorder="1" applyAlignment="1">
      <alignment horizontal="center" vertical="center"/>
    </xf>
    <xf numFmtId="44" fontId="17" fillId="0" borderId="1" xfId="4" applyFont="1" applyFill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18" fillId="15" borderId="7" xfId="0" applyFont="1" applyFill="1" applyBorder="1" applyAlignment="1">
      <alignment horizontal="center" vertical="center"/>
    </xf>
    <xf numFmtId="0" fontId="18" fillId="15" borderId="10" xfId="0" applyFont="1" applyFill="1" applyBorder="1" applyAlignment="1">
      <alignment horizontal="center" vertical="center"/>
    </xf>
    <xf numFmtId="0" fontId="19" fillId="8" borderId="2" xfId="0" applyFont="1" applyFill="1" applyBorder="1" applyAlignment="1">
      <alignment horizontal="center" vertical="center" wrapText="1"/>
    </xf>
    <xf numFmtId="0" fontId="20" fillId="8" borderId="5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 wrapText="1"/>
    </xf>
    <xf numFmtId="0" fontId="2" fillId="14" borderId="8" xfId="0" applyFont="1" applyFill="1" applyBorder="1" applyAlignment="1">
      <alignment horizontal="center" vertical="center" wrapText="1"/>
    </xf>
    <xf numFmtId="0" fontId="2" fillId="14" borderId="10" xfId="0" applyFont="1" applyFill="1" applyBorder="1" applyAlignment="1">
      <alignment horizontal="center" vertical="center" wrapText="1"/>
    </xf>
    <xf numFmtId="0" fontId="2" fillId="14" borderId="11" xfId="0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/>
    </xf>
    <xf numFmtId="0" fontId="2" fillId="14" borderId="9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0" fontId="3" fillId="5" borderId="52" xfId="0" applyFont="1" applyFill="1" applyBorder="1" applyAlignment="1">
      <alignment horizontal="center" vertical="center" wrapText="1"/>
    </xf>
    <xf numFmtId="0" fontId="3" fillId="5" borderId="5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</cellXfs>
  <cellStyles count="5">
    <cellStyle name="Hyperlink" xfId="1" xr:uid="{00000000-000B-0000-0000-000008000000}"/>
    <cellStyle name="Moneda" xfId="4" builtinId="4"/>
    <cellStyle name="Normal" xfId="0" builtinId="0"/>
    <cellStyle name="Normal 2" xfId="2" xr:uid="{67717693-9C93-4399-BAA7-8D4F453141A0}"/>
    <cellStyle name="Porcentaje" xfId="3" builtinId="5"/>
  </cellStyles>
  <dxfs count="0"/>
  <tableStyles count="0" defaultTableStyle="TableStyleMedium2" defaultPivotStyle="PivotStyleLight16"/>
  <colors>
    <mruColors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4</xdr:row>
      <xdr:rowOff>152400</xdr:rowOff>
    </xdr:from>
    <xdr:to>
      <xdr:col>1</xdr:col>
      <xdr:colOff>1682115</xdr:colOff>
      <xdr:row>4</xdr:row>
      <xdr:rowOff>476250</xdr:rowOff>
    </xdr:to>
    <xdr:pic>
      <xdr:nvPicPr>
        <xdr:cNvPr id="4" name="Imagen 3" descr="IVF - FEDER - Financial Intermediaries - Generalitat Valenciana">
          <a:extLst>
            <a:ext uri="{FF2B5EF4-FFF2-40B4-BE49-F238E27FC236}">
              <a16:creationId xmlns:a16="http://schemas.microsoft.com/office/drawing/2014/main" id="{DDEE2E16-BE52-44E2-BEDD-23E46014E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895350"/>
          <a:ext cx="207264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257174</xdr:colOff>
      <xdr:row>4</xdr:row>
      <xdr:rowOff>69768</xdr:rowOff>
    </xdr:from>
    <xdr:to>
      <xdr:col>4</xdr:col>
      <xdr:colOff>220646</xdr:colOff>
      <xdr:row>4</xdr:row>
      <xdr:rowOff>514350</xdr:rowOff>
    </xdr:to>
    <xdr:pic>
      <xdr:nvPicPr>
        <xdr:cNvPr id="5" name="Imagen 4" descr="Osborne Clarke is the Latest OpenChain Partner - OpenChain">
          <a:extLst>
            <a:ext uri="{FF2B5EF4-FFF2-40B4-BE49-F238E27FC236}">
              <a16:creationId xmlns:a16="http://schemas.microsoft.com/office/drawing/2014/main" id="{41B53F35-C6D6-48EA-A513-B31DE9827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4" y="812718"/>
          <a:ext cx="1877997" cy="4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4486B-FC46-41D3-BA7E-1436502E2F1E}">
  <dimension ref="A1:XFC51"/>
  <sheetViews>
    <sheetView showGridLines="0" tabSelected="1" topLeftCell="N16" zoomScaleNormal="100" workbookViewId="0">
      <selection activeCell="W19" activeCellId="1" sqref="P19 W19"/>
    </sheetView>
  </sheetViews>
  <sheetFormatPr defaultColWidth="0" defaultRowHeight="15" zeroHeight="1"/>
  <cols>
    <col min="1" max="1" width="15.42578125" style="4" customWidth="1"/>
    <col min="2" max="2" width="34.85546875" style="4" bestFit="1" customWidth="1"/>
    <col min="3" max="3" width="14.7109375" style="4" customWidth="1"/>
    <col min="4" max="4" width="14" style="4" customWidth="1"/>
    <col min="5" max="5" width="16.140625" style="4" customWidth="1"/>
    <col min="6" max="6" width="4.42578125" style="172" customWidth="1"/>
    <col min="7" max="7" width="32.42578125" style="4" bestFit="1" customWidth="1"/>
    <col min="8" max="8" width="16.42578125" style="4" customWidth="1"/>
    <col min="9" max="9" width="14.7109375" style="4" bestFit="1" customWidth="1"/>
    <col min="10" max="10" width="19" style="4" customWidth="1"/>
    <col min="11" max="12" width="14.42578125" style="4" customWidth="1"/>
    <col min="13" max="13" width="4.42578125" style="172" customWidth="1"/>
    <col min="14" max="14" width="32.42578125" style="4" bestFit="1" customWidth="1"/>
    <col min="15" max="15" width="18.42578125" style="4" bestFit="1" customWidth="1"/>
    <col min="16" max="16" width="16.7109375" style="4" bestFit="1" customWidth="1"/>
    <col min="17" max="17" width="27.140625" style="4" customWidth="1"/>
    <col min="18" max="19" width="14.42578125" style="4" customWidth="1"/>
    <col min="20" max="20" width="4.42578125" style="4" customWidth="1"/>
    <col min="21" max="21" width="32.85546875" style="4" bestFit="1" customWidth="1"/>
    <col min="22" max="22" width="19.42578125" style="4" bestFit="1" customWidth="1"/>
    <col min="23" max="23" width="25.28515625" style="173" bestFit="1" customWidth="1"/>
    <col min="24" max="24" width="19.42578125" style="4" bestFit="1" customWidth="1"/>
    <col min="25" max="25" width="15.42578125" style="11" customWidth="1"/>
    <col min="26" max="26" width="24" style="4" customWidth="1"/>
    <col min="27" max="27" width="4.42578125" style="4" hidden="1" customWidth="1"/>
    <col min="28" max="28" width="14.42578125" style="4" hidden="1" customWidth="1"/>
    <col min="29" max="16383" width="14.42578125" style="4" hidden="1"/>
    <col min="16384" max="16384" width="0" style="4" hidden="1"/>
  </cols>
  <sheetData>
    <row r="1" spans="1:27">
      <c r="A1" s="178" t="s">
        <v>0</v>
      </c>
    </row>
    <row r="2" spans="1:27">
      <c r="A2" s="177" t="s">
        <v>1</v>
      </c>
      <c r="B2"/>
      <c r="G2"/>
    </row>
    <row r="3" spans="1:27" ht="14.25" customHeight="1">
      <c r="A3" s="176" t="s">
        <v>2</v>
      </c>
      <c r="B3"/>
      <c r="E3"/>
    </row>
    <row r="4" spans="1:27" ht="14.25" customHeight="1" thickBot="1">
      <c r="A4" s="176"/>
      <c r="B4"/>
    </row>
    <row r="5" spans="1:27" s="175" customFormat="1" ht="48.75" customHeight="1" thickBot="1">
      <c r="A5" s="205"/>
      <c r="B5" s="206"/>
      <c r="C5" s="206"/>
      <c r="D5" s="206"/>
      <c r="E5" s="207"/>
      <c r="F5" s="28"/>
      <c r="G5" s="208" t="s">
        <v>3</v>
      </c>
      <c r="H5" s="209"/>
      <c r="I5" s="209"/>
      <c r="J5" s="209"/>
      <c r="K5" s="209"/>
      <c r="L5" s="209"/>
      <c r="M5" s="28"/>
      <c r="N5" s="208" t="s">
        <v>4</v>
      </c>
      <c r="O5" s="209"/>
      <c r="P5" s="209"/>
      <c r="Q5" s="209"/>
      <c r="R5" s="209"/>
      <c r="S5" s="209"/>
      <c r="T5" s="29"/>
      <c r="U5" s="208" t="s">
        <v>5</v>
      </c>
      <c r="V5" s="209"/>
      <c r="W5" s="209"/>
      <c r="X5" s="209"/>
      <c r="Y5" s="209"/>
      <c r="Z5" s="209"/>
      <c r="AA5" s="174"/>
    </row>
    <row r="6" spans="1:27">
      <c r="A6" s="210" t="s">
        <v>6</v>
      </c>
      <c r="B6" s="211"/>
      <c r="C6" s="214" t="s">
        <v>7</v>
      </c>
      <c r="D6" s="196" t="s">
        <v>8</v>
      </c>
      <c r="E6" s="219" t="s">
        <v>9</v>
      </c>
      <c r="F6" s="10"/>
      <c r="G6" s="202" t="s">
        <v>10</v>
      </c>
      <c r="H6" s="197" t="s">
        <v>11</v>
      </c>
      <c r="I6" s="197" t="s">
        <v>12</v>
      </c>
      <c r="J6" s="197" t="s">
        <v>13</v>
      </c>
      <c r="K6" s="197" t="s">
        <v>8</v>
      </c>
      <c r="L6" s="200" t="s">
        <v>9</v>
      </c>
      <c r="M6" s="10"/>
      <c r="N6" s="217" t="s">
        <v>10</v>
      </c>
      <c r="O6" s="197" t="s">
        <v>11</v>
      </c>
      <c r="P6" s="197" t="s">
        <v>12</v>
      </c>
      <c r="Q6" s="197" t="s">
        <v>13</v>
      </c>
      <c r="R6" s="197" t="s">
        <v>8</v>
      </c>
      <c r="S6" s="200" t="s">
        <v>9</v>
      </c>
      <c r="T6" s="30"/>
      <c r="U6" s="201" t="s">
        <v>10</v>
      </c>
      <c r="V6" s="196" t="s">
        <v>11</v>
      </c>
      <c r="W6" s="196" t="s">
        <v>12</v>
      </c>
      <c r="X6" s="196" t="s">
        <v>13</v>
      </c>
      <c r="Y6" s="196" t="s">
        <v>8</v>
      </c>
      <c r="Z6" s="198" t="s">
        <v>9</v>
      </c>
      <c r="AA6" s="56"/>
    </row>
    <row r="7" spans="1:27" ht="15.75" customHeight="1" thickBot="1">
      <c r="A7" s="212"/>
      <c r="B7" s="213"/>
      <c r="C7" s="215"/>
      <c r="D7" s="216"/>
      <c r="E7" s="220"/>
      <c r="F7" s="10"/>
      <c r="G7" s="202"/>
      <c r="H7" s="197"/>
      <c r="I7" s="197"/>
      <c r="J7" s="197"/>
      <c r="K7" s="197"/>
      <c r="L7" s="200"/>
      <c r="M7" s="10"/>
      <c r="N7" s="217"/>
      <c r="O7" s="197"/>
      <c r="P7" s="197"/>
      <c r="Q7" s="197"/>
      <c r="R7" s="197"/>
      <c r="S7" s="200"/>
      <c r="T7" s="30"/>
      <c r="U7" s="202"/>
      <c r="V7" s="197"/>
      <c r="W7" s="197"/>
      <c r="X7" s="197"/>
      <c r="Y7" s="197"/>
      <c r="Z7" s="199"/>
      <c r="AA7" s="56"/>
    </row>
    <row r="8" spans="1:27">
      <c r="A8" s="203" t="s">
        <v>14</v>
      </c>
      <c r="B8" s="160" t="s">
        <v>15</v>
      </c>
      <c r="C8" s="145">
        <v>2000</v>
      </c>
      <c r="D8" s="141">
        <f>+C8/$C$19</f>
        <v>0.66666666666666663</v>
      </c>
      <c r="E8" s="142">
        <f>+C8/$C$31</f>
        <v>0.66666666666666663</v>
      </c>
      <c r="F8" s="10"/>
      <c r="G8" s="79">
        <v>0</v>
      </c>
      <c r="H8" s="88">
        <f>ROUNDDOWN(G8/$H$51,0)</f>
        <v>0</v>
      </c>
      <c r="I8" s="72">
        <f t="shared" ref="I8:I17" si="0">+H8*$H$51</f>
        <v>0</v>
      </c>
      <c r="J8" s="65">
        <f>+C8+H8</f>
        <v>2000</v>
      </c>
      <c r="K8" s="78">
        <f t="shared" ref="K8:K17" si="1">+J8/$J$19</f>
        <v>0.61576354679802958</v>
      </c>
      <c r="L8" s="21">
        <f>+J8/$J$33</f>
        <v>0.60186578393018353</v>
      </c>
      <c r="M8" s="10"/>
      <c r="N8" s="79">
        <v>0</v>
      </c>
      <c r="O8" s="88">
        <f t="shared" ref="O8:O13" si="2">+ROUNDDOWN(N8/$O$51,0)</f>
        <v>0</v>
      </c>
      <c r="P8" s="72">
        <f>O8*$O$51</f>
        <v>0</v>
      </c>
      <c r="Q8" s="65">
        <f>+O8+J8</f>
        <v>2000</v>
      </c>
      <c r="R8" s="78">
        <f t="shared" ref="R8:R17" si="3">+Q8/$Q$19</f>
        <v>0.59630292188431722</v>
      </c>
      <c r="S8" s="21">
        <f>+Q8/$Q$33</f>
        <v>0.58326042578011084</v>
      </c>
      <c r="T8" s="31"/>
      <c r="U8" s="79">
        <v>0</v>
      </c>
      <c r="V8" s="88">
        <f>+ROUNDDOWN(U8/$V$51,0)</f>
        <v>0</v>
      </c>
      <c r="W8" s="72">
        <f>V8*$V$51</f>
        <v>0</v>
      </c>
      <c r="X8" s="65">
        <f>+V8+Q8</f>
        <v>2000</v>
      </c>
      <c r="Y8" s="78">
        <f t="shared" ref="Y8:Y17" si="4">+X8/$X$19</f>
        <v>0.54112554112554112</v>
      </c>
      <c r="Z8" s="21">
        <f>+X8/$X$33</f>
        <v>0.53036329885971889</v>
      </c>
      <c r="AA8" s="57"/>
    </row>
    <row r="9" spans="1:27" ht="15.75" thickBot="1">
      <c r="A9" s="204"/>
      <c r="B9" s="161" t="s">
        <v>16</v>
      </c>
      <c r="C9" s="145">
        <v>1000</v>
      </c>
      <c r="D9" s="141">
        <f>+C9/$C$19</f>
        <v>0.33333333333333331</v>
      </c>
      <c r="E9" s="142">
        <f>+C9/$C$31</f>
        <v>0.33333333333333331</v>
      </c>
      <c r="F9" s="10"/>
      <c r="G9" s="79">
        <v>0</v>
      </c>
      <c r="H9" s="88">
        <f>ROUNDDOWN(G9/$H$51,0)</f>
        <v>0</v>
      </c>
      <c r="I9" s="72">
        <f t="shared" si="0"/>
        <v>0</v>
      </c>
      <c r="J9" s="65">
        <f t="shared" ref="J9:J17" si="5">+C9+H9</f>
        <v>1000</v>
      </c>
      <c r="K9" s="78">
        <f t="shared" si="1"/>
        <v>0.30788177339901479</v>
      </c>
      <c r="L9" s="21">
        <f t="shared" ref="L9:L17" si="6">+J9/$J$33</f>
        <v>0.30093289196509176</v>
      </c>
      <c r="M9" s="10"/>
      <c r="N9" s="79">
        <v>0</v>
      </c>
      <c r="O9" s="88">
        <f t="shared" si="2"/>
        <v>0</v>
      </c>
      <c r="P9" s="72">
        <f t="shared" ref="P9:P17" si="7">O9*$O$51</f>
        <v>0</v>
      </c>
      <c r="Q9" s="65">
        <f t="shared" ref="Q9:Q17" si="8">+J9+O9</f>
        <v>1000</v>
      </c>
      <c r="R9" s="78">
        <f t="shared" si="3"/>
        <v>0.29815146094215861</v>
      </c>
      <c r="S9" s="21">
        <f t="shared" ref="S9:S17" si="9">+Q9/$Q$33</f>
        <v>0.29163021289005542</v>
      </c>
      <c r="T9" s="30"/>
      <c r="U9" s="79">
        <v>0</v>
      </c>
      <c r="V9" s="88">
        <f t="shared" ref="V9:V17" si="10">+ROUNDDOWN(U9/$V$51,0)</f>
        <v>0</v>
      </c>
      <c r="W9" s="72">
        <f t="shared" ref="W9:W17" si="11">V9*$V$51</f>
        <v>0</v>
      </c>
      <c r="X9" s="65">
        <f t="shared" ref="X9:X17" si="12">+V9+Q9</f>
        <v>1000</v>
      </c>
      <c r="Y9" s="78">
        <f t="shared" si="4"/>
        <v>0.27056277056277056</v>
      </c>
      <c r="Z9" s="21">
        <f t="shared" ref="Z9:Z10" si="13">+X9/$X$33</f>
        <v>0.26518164942985945</v>
      </c>
      <c r="AA9" s="56"/>
    </row>
    <row r="10" spans="1:27">
      <c r="A10" s="193" t="s">
        <v>17</v>
      </c>
      <c r="B10" s="158" t="s">
        <v>18</v>
      </c>
      <c r="C10" s="20"/>
      <c r="D10" s="20"/>
      <c r="E10" s="20"/>
      <c r="F10" s="10"/>
      <c r="G10" s="133">
        <v>25000</v>
      </c>
      <c r="H10" s="88">
        <f>ROUNDDOWN(G10/H51,0)</f>
        <v>62</v>
      </c>
      <c r="I10" s="72">
        <f t="shared" si="0"/>
        <v>24800</v>
      </c>
      <c r="J10" s="65">
        <f t="shared" si="5"/>
        <v>62</v>
      </c>
      <c r="K10" s="78">
        <f t="shared" si="1"/>
        <v>1.9088669950738917E-2</v>
      </c>
      <c r="L10" s="21">
        <f t="shared" si="6"/>
        <v>1.8657839301835691E-2</v>
      </c>
      <c r="M10" s="10"/>
      <c r="N10" s="79">
        <v>0</v>
      </c>
      <c r="O10" s="88">
        <f t="shared" si="2"/>
        <v>0</v>
      </c>
      <c r="P10" s="72">
        <f t="shared" si="7"/>
        <v>0</v>
      </c>
      <c r="Q10" s="65">
        <f t="shared" si="8"/>
        <v>62</v>
      </c>
      <c r="R10" s="78">
        <f t="shared" si="3"/>
        <v>1.8485390578413835E-2</v>
      </c>
      <c r="S10" s="21">
        <f t="shared" si="9"/>
        <v>1.8081073199183437E-2</v>
      </c>
      <c r="T10" s="30"/>
      <c r="U10" s="79">
        <v>0</v>
      </c>
      <c r="V10" s="88">
        <f t="shared" si="10"/>
        <v>0</v>
      </c>
      <c r="W10" s="72">
        <f t="shared" si="11"/>
        <v>0</v>
      </c>
      <c r="X10" s="65">
        <f t="shared" si="12"/>
        <v>62</v>
      </c>
      <c r="Y10" s="78">
        <f t="shared" si="4"/>
        <v>1.6774891774891776E-2</v>
      </c>
      <c r="Z10" s="21">
        <f t="shared" si="13"/>
        <v>1.6441262264651285E-2</v>
      </c>
      <c r="AA10" s="56"/>
    </row>
    <row r="11" spans="1:27">
      <c r="A11" s="194"/>
      <c r="B11" s="158" t="s">
        <v>18</v>
      </c>
      <c r="C11" s="20"/>
      <c r="D11"/>
      <c r="E11" s="20"/>
      <c r="F11" s="10"/>
      <c r="G11" s="133">
        <v>25000</v>
      </c>
      <c r="H11" s="88">
        <f>ROUNDDOWN(G11/H51,0)</f>
        <v>62</v>
      </c>
      <c r="I11" s="72">
        <f t="shared" si="0"/>
        <v>24800</v>
      </c>
      <c r="J11" s="65">
        <f t="shared" si="5"/>
        <v>62</v>
      </c>
      <c r="K11" s="78">
        <f t="shared" si="1"/>
        <v>1.9088669950738917E-2</v>
      </c>
      <c r="L11" s="21">
        <f t="shared" si="6"/>
        <v>1.8657839301835691E-2</v>
      </c>
      <c r="M11" s="10"/>
      <c r="N11" s="79">
        <v>0</v>
      </c>
      <c r="O11" s="88">
        <f t="shared" si="2"/>
        <v>0</v>
      </c>
      <c r="P11" s="72">
        <f t="shared" si="7"/>
        <v>0</v>
      </c>
      <c r="Q11" s="65">
        <f t="shared" si="8"/>
        <v>62</v>
      </c>
      <c r="R11" s="78">
        <f t="shared" si="3"/>
        <v>1.8485390578413835E-2</v>
      </c>
      <c r="S11" s="21">
        <f t="shared" si="9"/>
        <v>1.8081073199183437E-2</v>
      </c>
      <c r="T11" s="30"/>
      <c r="U11" s="79">
        <v>0</v>
      </c>
      <c r="V11" s="88">
        <f t="shared" si="10"/>
        <v>0</v>
      </c>
      <c r="W11" s="72">
        <f t="shared" si="11"/>
        <v>0</v>
      </c>
      <c r="X11" s="65">
        <f t="shared" si="12"/>
        <v>62</v>
      </c>
      <c r="Y11" s="78">
        <f t="shared" si="4"/>
        <v>1.6774891774891776E-2</v>
      </c>
      <c r="Z11" s="21">
        <f t="shared" ref="Z11:Z17" si="14">+X11/$X$33</f>
        <v>1.6441262264651285E-2</v>
      </c>
      <c r="AA11" s="56"/>
    </row>
    <row r="12" spans="1:27" ht="14.25" customHeight="1">
      <c r="A12" s="194"/>
      <c r="B12" s="158" t="s">
        <v>18</v>
      </c>
      <c r="C12" s="20"/>
      <c r="D12" s="20"/>
      <c r="E12" s="20"/>
      <c r="F12" s="10"/>
      <c r="G12" s="133">
        <v>25000</v>
      </c>
      <c r="H12" s="88">
        <f>ROUNDDOWN(G12/H51,0)</f>
        <v>62</v>
      </c>
      <c r="I12" s="72">
        <f t="shared" si="0"/>
        <v>24800</v>
      </c>
      <c r="J12" s="65">
        <f t="shared" si="5"/>
        <v>62</v>
      </c>
      <c r="K12" s="78">
        <f t="shared" si="1"/>
        <v>1.9088669950738917E-2</v>
      </c>
      <c r="L12" s="21">
        <f t="shared" si="6"/>
        <v>1.8657839301835691E-2</v>
      </c>
      <c r="M12" s="10"/>
      <c r="N12" s="79">
        <v>0</v>
      </c>
      <c r="O12" s="88">
        <f t="shared" si="2"/>
        <v>0</v>
      </c>
      <c r="P12" s="72">
        <f t="shared" si="7"/>
        <v>0</v>
      </c>
      <c r="Q12" s="65">
        <f t="shared" si="8"/>
        <v>62</v>
      </c>
      <c r="R12" s="78">
        <f t="shared" si="3"/>
        <v>1.8485390578413835E-2</v>
      </c>
      <c r="S12" s="21">
        <f t="shared" si="9"/>
        <v>1.8081073199183437E-2</v>
      </c>
      <c r="T12" s="30"/>
      <c r="U12" s="79">
        <v>0</v>
      </c>
      <c r="V12" s="88">
        <f t="shared" si="10"/>
        <v>0</v>
      </c>
      <c r="W12" s="72">
        <f t="shared" si="11"/>
        <v>0</v>
      </c>
      <c r="X12" s="65">
        <f t="shared" si="12"/>
        <v>62</v>
      </c>
      <c r="Y12" s="78">
        <f t="shared" si="4"/>
        <v>1.6774891774891776E-2</v>
      </c>
      <c r="Z12" s="21">
        <f t="shared" si="14"/>
        <v>1.6441262264651285E-2</v>
      </c>
      <c r="AA12" s="56"/>
    </row>
    <row r="13" spans="1:27" ht="15.75" thickBot="1">
      <c r="A13" s="194"/>
      <c r="B13" s="158" t="s">
        <v>18</v>
      </c>
      <c r="C13" s="20"/>
      <c r="D13" s="20"/>
      <c r="E13" s="20"/>
      <c r="F13" s="10"/>
      <c r="G13" s="133">
        <v>25000</v>
      </c>
      <c r="H13" s="88">
        <f>ROUNDDOWN(G13/H51,0)</f>
        <v>62</v>
      </c>
      <c r="I13" s="72">
        <f t="shared" si="0"/>
        <v>24800</v>
      </c>
      <c r="J13" s="65">
        <f t="shared" si="5"/>
        <v>62</v>
      </c>
      <c r="K13" s="78">
        <f t="shared" si="1"/>
        <v>1.9088669950738917E-2</v>
      </c>
      <c r="L13" s="21">
        <f t="shared" si="6"/>
        <v>1.8657839301835691E-2</v>
      </c>
      <c r="M13" s="10"/>
      <c r="N13" s="79">
        <v>0</v>
      </c>
      <c r="O13" s="88">
        <f t="shared" si="2"/>
        <v>0</v>
      </c>
      <c r="P13" s="72">
        <f t="shared" si="7"/>
        <v>0</v>
      </c>
      <c r="Q13" s="65">
        <f t="shared" si="8"/>
        <v>62</v>
      </c>
      <c r="R13" s="78">
        <f t="shared" si="3"/>
        <v>1.8485390578413835E-2</v>
      </c>
      <c r="S13" s="21">
        <f t="shared" si="9"/>
        <v>1.8081073199183437E-2</v>
      </c>
      <c r="T13" s="30"/>
      <c r="U13" s="79">
        <v>0</v>
      </c>
      <c r="V13" s="88">
        <f t="shared" si="10"/>
        <v>0</v>
      </c>
      <c r="W13" s="72">
        <f t="shared" si="11"/>
        <v>0</v>
      </c>
      <c r="X13" s="65">
        <f t="shared" si="12"/>
        <v>62</v>
      </c>
      <c r="Y13" s="78">
        <f t="shared" si="4"/>
        <v>1.6774891774891776E-2</v>
      </c>
      <c r="Z13" s="21">
        <f t="shared" si="14"/>
        <v>1.6441262264651285E-2</v>
      </c>
      <c r="AA13" s="56"/>
    </row>
    <row r="14" spans="1:27">
      <c r="A14" s="194"/>
      <c r="B14" s="157" t="s">
        <v>19</v>
      </c>
      <c r="C14" s="20"/>
      <c r="D14"/>
      <c r="E14" s="20"/>
      <c r="F14" s="10"/>
      <c r="G14" s="79">
        <v>0</v>
      </c>
      <c r="H14" s="88">
        <f>ROUNDDOWN(G14/H51,0)</f>
        <v>0</v>
      </c>
      <c r="I14" s="72">
        <f t="shared" si="0"/>
        <v>0</v>
      </c>
      <c r="J14" s="65">
        <f t="shared" si="5"/>
        <v>0</v>
      </c>
      <c r="K14" s="78">
        <f t="shared" si="1"/>
        <v>0</v>
      </c>
      <c r="L14" s="21">
        <f t="shared" si="6"/>
        <v>0</v>
      </c>
      <c r="M14" s="10"/>
      <c r="N14" s="192">
        <f>+R44</f>
        <v>100055.30973552722</v>
      </c>
      <c r="O14" s="88">
        <f>+ROUNDDOWN(N14/$O$51,0)</f>
        <v>53</v>
      </c>
      <c r="P14" s="72">
        <f t="shared" si="7"/>
        <v>98884.783980750581</v>
      </c>
      <c r="Q14" s="65">
        <f t="shared" si="8"/>
        <v>53</v>
      </c>
      <c r="R14" s="78">
        <f t="shared" si="3"/>
        <v>1.5802027429934407E-2</v>
      </c>
      <c r="S14" s="21">
        <f t="shared" si="9"/>
        <v>1.5456401283172936E-2</v>
      </c>
      <c r="T14" s="30"/>
      <c r="U14" s="79">
        <v>0</v>
      </c>
      <c r="V14" s="88">
        <f t="shared" si="10"/>
        <v>0</v>
      </c>
      <c r="W14" s="72">
        <f t="shared" si="11"/>
        <v>0</v>
      </c>
      <c r="X14" s="65">
        <f t="shared" si="12"/>
        <v>53</v>
      </c>
      <c r="Y14" s="78">
        <f t="shared" si="4"/>
        <v>1.433982683982684E-2</v>
      </c>
      <c r="Z14" s="21">
        <f t="shared" si="14"/>
        <v>1.4054627419782551E-2</v>
      </c>
      <c r="AA14" s="56"/>
    </row>
    <row r="15" spans="1:27" ht="15.75" thickBot="1">
      <c r="A15" s="194"/>
      <c r="B15" s="158" t="s">
        <v>19</v>
      </c>
      <c r="C15" s="20"/>
      <c r="D15" s="20"/>
      <c r="E15" s="20"/>
      <c r="F15" s="10"/>
      <c r="G15" s="79">
        <v>0</v>
      </c>
      <c r="H15" s="88">
        <f>ROUNDDOWN(G15/H51,0)</f>
        <v>0</v>
      </c>
      <c r="I15" s="72">
        <f t="shared" si="0"/>
        <v>0</v>
      </c>
      <c r="J15" s="65">
        <f t="shared" si="5"/>
        <v>0</v>
      </c>
      <c r="K15" s="78">
        <f t="shared" si="1"/>
        <v>0</v>
      </c>
      <c r="L15" s="21">
        <f t="shared" si="6"/>
        <v>0</v>
      </c>
      <c r="M15" s="10"/>
      <c r="N15" s="192">
        <f>+R44</f>
        <v>100055.30973552722</v>
      </c>
      <c r="O15" s="88">
        <f t="shared" ref="O15:O17" si="15">+ROUNDDOWN(N15/$O$51,0)</f>
        <v>53</v>
      </c>
      <c r="P15" s="72">
        <f t="shared" si="7"/>
        <v>98884.783980750581</v>
      </c>
      <c r="Q15" s="65">
        <f t="shared" si="8"/>
        <v>53</v>
      </c>
      <c r="R15" s="78">
        <f t="shared" si="3"/>
        <v>1.5802027429934407E-2</v>
      </c>
      <c r="S15" s="21">
        <f t="shared" si="9"/>
        <v>1.5456401283172936E-2</v>
      </c>
      <c r="T15" s="30"/>
      <c r="U15" s="79">
        <v>0</v>
      </c>
      <c r="V15" s="88">
        <f t="shared" si="10"/>
        <v>0</v>
      </c>
      <c r="W15" s="72">
        <f t="shared" si="11"/>
        <v>0</v>
      </c>
      <c r="X15" s="65">
        <f t="shared" si="12"/>
        <v>53</v>
      </c>
      <c r="Y15" s="78">
        <f t="shared" si="4"/>
        <v>1.433982683982684E-2</v>
      </c>
      <c r="Z15" s="21">
        <f t="shared" si="14"/>
        <v>1.4054627419782551E-2</v>
      </c>
      <c r="AA15" s="56"/>
    </row>
    <row r="16" spans="1:27">
      <c r="A16" s="194"/>
      <c r="B16" s="157" t="s">
        <v>20</v>
      </c>
      <c r="C16" s="20"/>
      <c r="D16" s="20"/>
      <c r="E16" s="20"/>
      <c r="F16" s="10"/>
      <c r="G16" s="79">
        <v>0</v>
      </c>
      <c r="H16" s="88">
        <f>ROUNDDOWN(G16/H51,0)</f>
        <v>0</v>
      </c>
      <c r="I16" s="72">
        <f t="shared" si="0"/>
        <v>0</v>
      </c>
      <c r="J16" s="65">
        <f t="shared" si="5"/>
        <v>0</v>
      </c>
      <c r="K16" s="78">
        <f t="shared" si="1"/>
        <v>0</v>
      </c>
      <c r="L16" s="21">
        <f t="shared" si="6"/>
        <v>0</v>
      </c>
      <c r="M16" s="10"/>
      <c r="N16" s="79">
        <v>0</v>
      </c>
      <c r="O16" s="88">
        <f t="shared" si="15"/>
        <v>0</v>
      </c>
      <c r="P16" s="72">
        <f t="shared" si="7"/>
        <v>0</v>
      </c>
      <c r="Q16" s="65">
        <f t="shared" si="8"/>
        <v>0</v>
      </c>
      <c r="R16" s="78">
        <f t="shared" si="3"/>
        <v>0</v>
      </c>
      <c r="S16" s="21">
        <f t="shared" si="9"/>
        <v>0</v>
      </c>
      <c r="T16" s="30"/>
      <c r="U16" s="133">
        <v>400000</v>
      </c>
      <c r="V16" s="88">
        <f t="shared" si="10"/>
        <v>171</v>
      </c>
      <c r="W16" s="72">
        <f>V16*$V$51</f>
        <v>398804.19954500819</v>
      </c>
      <c r="X16" s="65">
        <f t="shared" si="12"/>
        <v>171</v>
      </c>
      <c r="Y16" s="78">
        <f t="shared" si="4"/>
        <v>4.6266233766233768E-2</v>
      </c>
      <c r="Z16" s="21">
        <f t="shared" si="14"/>
        <v>4.5346062052505964E-2</v>
      </c>
      <c r="AA16" s="56"/>
    </row>
    <row r="17" spans="1:27" ht="15.75" thickBot="1">
      <c r="A17" s="195"/>
      <c r="B17" s="159" t="s">
        <v>20</v>
      </c>
      <c r="C17" s="20"/>
      <c r="D17" s="20"/>
      <c r="E17" s="20"/>
      <c r="F17" s="10"/>
      <c r="G17" s="79">
        <v>0</v>
      </c>
      <c r="H17" s="88">
        <f>ROUNDDOWN(G17/H51,0)</f>
        <v>0</v>
      </c>
      <c r="I17" s="72">
        <f t="shared" si="0"/>
        <v>0</v>
      </c>
      <c r="J17" s="65">
        <f t="shared" si="5"/>
        <v>0</v>
      </c>
      <c r="K17" s="78">
        <f t="shared" si="1"/>
        <v>0</v>
      </c>
      <c r="L17" s="21">
        <f t="shared" si="6"/>
        <v>0</v>
      </c>
      <c r="M17" s="10"/>
      <c r="N17" s="79">
        <v>0</v>
      </c>
      <c r="O17" s="88">
        <f t="shared" si="15"/>
        <v>0</v>
      </c>
      <c r="P17" s="72">
        <f t="shared" si="7"/>
        <v>0</v>
      </c>
      <c r="Q17" s="65">
        <f t="shared" si="8"/>
        <v>0</v>
      </c>
      <c r="R17" s="78">
        <f t="shared" si="3"/>
        <v>0</v>
      </c>
      <c r="S17" s="21">
        <f t="shared" si="9"/>
        <v>0</v>
      </c>
      <c r="T17" s="30"/>
      <c r="U17" s="133">
        <v>400000</v>
      </c>
      <c r="V17" s="88">
        <f t="shared" si="10"/>
        <v>171</v>
      </c>
      <c r="W17" s="72">
        <f t="shared" si="11"/>
        <v>398804.19954500819</v>
      </c>
      <c r="X17" s="65">
        <f t="shared" si="12"/>
        <v>171</v>
      </c>
      <c r="Y17" s="78">
        <f t="shared" si="4"/>
        <v>4.6266233766233768E-2</v>
      </c>
      <c r="Z17" s="21">
        <f t="shared" si="14"/>
        <v>4.5346062052505964E-2</v>
      </c>
      <c r="AA17" s="56"/>
    </row>
    <row r="18" spans="1:27" ht="14.25" customHeight="1" thickBot="1">
      <c r="A18" s="49"/>
      <c r="B18" s="149"/>
      <c r="C18" s="50"/>
      <c r="D18" s="50"/>
      <c r="E18" s="50"/>
      <c r="F18" s="10"/>
      <c r="G18" s="66"/>
      <c r="H18" s="58"/>
      <c r="I18" s="50"/>
      <c r="J18" s="65"/>
      <c r="K18" s="59"/>
      <c r="L18" s="66"/>
      <c r="M18" s="10"/>
      <c r="N18" s="75"/>
      <c r="O18" s="76"/>
      <c r="P18" s="77"/>
      <c r="Q18" s="55"/>
      <c r="R18" s="74"/>
      <c r="S18" s="15"/>
      <c r="T18" s="30"/>
      <c r="U18" s="45"/>
      <c r="V18" s="37"/>
      <c r="W18" s="38"/>
      <c r="X18" s="39"/>
      <c r="Y18" s="46"/>
      <c r="Z18" s="47"/>
      <c r="AA18" s="56"/>
    </row>
    <row r="19" spans="1:27" ht="14.25" customHeight="1" thickBot="1">
      <c r="B19" s="110" t="s">
        <v>21</v>
      </c>
      <c r="C19" s="53">
        <f>SUM(C8,C9)</f>
        <v>3000</v>
      </c>
      <c r="D19" s="61">
        <f>SUM(D8:D9)</f>
        <v>1</v>
      </c>
      <c r="E19" s="61">
        <f>SUM(E8:E9)</f>
        <v>1</v>
      </c>
      <c r="F19" s="10"/>
      <c r="G19" s="110">
        <f>SUM(G8:G17)</f>
        <v>100000</v>
      </c>
      <c r="H19" s="53">
        <f>SUM(H8:H18)</f>
        <v>248</v>
      </c>
      <c r="I19" s="80">
        <f>SUM(I10:I17)</f>
        <v>99200</v>
      </c>
      <c r="J19" s="53">
        <f>SUM(J8:J17)</f>
        <v>3248</v>
      </c>
      <c r="K19" s="61">
        <f>SUM(K8:K17)</f>
        <v>0.99999999999999989</v>
      </c>
      <c r="L19" s="61">
        <f>SUM(L8:L17)</f>
        <v>0.97743003310261822</v>
      </c>
      <c r="M19" s="10"/>
      <c r="N19" s="35">
        <f>SUM(N9:N18)</f>
        <v>200110.61947105444</v>
      </c>
      <c r="O19" s="53">
        <f>SUM(O8:O18)</f>
        <v>106</v>
      </c>
      <c r="P19" s="60">
        <f>SUM(P8:P18)</f>
        <v>197769.56796150116</v>
      </c>
      <c r="Q19" s="53">
        <f>SUM(Q8:Q18)</f>
        <v>3354</v>
      </c>
      <c r="R19" s="61">
        <f>SUM(R8:R18)</f>
        <v>0.99999999999999989</v>
      </c>
      <c r="S19" s="36">
        <f>+SUM(S8:S17)</f>
        <v>0.97812773403324571</v>
      </c>
      <c r="T19" s="30"/>
      <c r="U19" s="35">
        <f>SUM(U9:U18)</f>
        <v>800000</v>
      </c>
      <c r="V19" s="53">
        <f>SUM(V8:V18)</f>
        <v>342</v>
      </c>
      <c r="W19" s="60">
        <f>SUM(W8:W18)</f>
        <v>797608.39909001638</v>
      </c>
      <c r="X19" s="53">
        <f>SUM(X8:X18)</f>
        <v>3696</v>
      </c>
      <c r="Y19" s="61">
        <f>SUM(Y8:Y18)</f>
        <v>0.99999999999999989</v>
      </c>
      <c r="Z19" s="61">
        <f>SUM(Z8:Z18)</f>
        <v>0.98011137629276046</v>
      </c>
      <c r="AA19" s="56"/>
    </row>
    <row r="20" spans="1:27" ht="14.25" customHeight="1">
      <c r="B20" s="20"/>
      <c r="C20" s="20"/>
      <c r="D20" s="20"/>
      <c r="F20" s="10"/>
      <c r="G20" s="96"/>
      <c r="H20" s="97"/>
      <c r="I20" s="98"/>
      <c r="J20" s="99"/>
      <c r="K20" s="98"/>
      <c r="L20" s="129"/>
      <c r="M20" s="10"/>
      <c r="N20" s="98"/>
      <c r="O20" s="187"/>
      <c r="P20" s="98"/>
      <c r="Q20" s="99"/>
      <c r="R20" s="98"/>
      <c r="S20" s="129"/>
      <c r="T20" s="30"/>
      <c r="V20" s="1"/>
      <c r="W20" s="1"/>
      <c r="X20" s="52"/>
      <c r="Y20" s="1"/>
      <c r="Z20" s="11"/>
      <c r="AA20" s="56"/>
    </row>
    <row r="21" spans="1:27" ht="14.25" customHeight="1">
      <c r="B21" s="90" t="s">
        <v>22</v>
      </c>
      <c r="C21" s="90"/>
      <c r="D21" s="90"/>
      <c r="E21" s="90"/>
      <c r="F21" s="10"/>
      <c r="G21" s="100" t="s">
        <v>22</v>
      </c>
      <c r="H21" s="90"/>
      <c r="I21" s="90"/>
      <c r="J21" s="90"/>
      <c r="K21" s="90"/>
      <c r="L21" s="92"/>
      <c r="M21" s="10"/>
      <c r="N21" s="90" t="s">
        <v>22</v>
      </c>
      <c r="O21" s="91"/>
      <c r="P21" s="91"/>
      <c r="Q21" s="91"/>
      <c r="R21" s="91"/>
      <c r="S21" s="91"/>
      <c r="T21" s="30"/>
      <c r="U21" s="100" t="s">
        <v>22</v>
      </c>
      <c r="V21" s="91"/>
      <c r="W21" s="91"/>
      <c r="X21" s="91"/>
      <c r="Y21" s="91"/>
      <c r="Z21" s="91"/>
      <c r="AA21" s="56"/>
    </row>
    <row r="22" spans="1:27" ht="14.25" customHeight="1">
      <c r="B22" s="136"/>
      <c r="C22" s="137"/>
      <c r="D22" s="21"/>
      <c r="F22" s="10"/>
      <c r="G22" s="101"/>
      <c r="H22" s="106"/>
      <c r="I22" s="12"/>
      <c r="J22" s="93"/>
      <c r="K22" s="93"/>
      <c r="L22" s="15"/>
      <c r="M22" s="10"/>
      <c r="N22" s="14"/>
      <c r="O22" s="12"/>
      <c r="P22" s="12"/>
      <c r="Q22" s="115"/>
      <c r="R22" s="115"/>
      <c r="S22" s="15"/>
      <c r="T22" s="30"/>
      <c r="U22" s="101"/>
      <c r="V22" s="12"/>
      <c r="W22" s="12"/>
      <c r="X22" s="115"/>
      <c r="Y22" s="115"/>
      <c r="Z22" s="102"/>
      <c r="AA22" s="56"/>
    </row>
    <row r="23" spans="1:27" ht="14.25" customHeight="1">
      <c r="B23" s="136"/>
      <c r="C23" s="150"/>
      <c r="D23" s="137"/>
      <c r="E23" s="21"/>
      <c r="F23" s="10"/>
      <c r="G23" s="101"/>
      <c r="M23" s="10"/>
      <c r="N23" s="14"/>
      <c r="T23" s="30"/>
      <c r="U23" s="101"/>
      <c r="W23" s="4"/>
      <c r="Y23" s="4"/>
      <c r="Z23" s="116"/>
      <c r="AA23" s="56"/>
    </row>
    <row r="24" spans="1:27" ht="14.25" customHeight="1">
      <c r="B24" s="14" t="s">
        <v>23</v>
      </c>
      <c r="C24" s="143">
        <v>0</v>
      </c>
      <c r="D24" s="138"/>
      <c r="E24" s="21">
        <f>+C24/$C$31</f>
        <v>0</v>
      </c>
      <c r="F24" s="10"/>
      <c r="G24" s="101" t="s">
        <v>23</v>
      </c>
      <c r="H24" s="132">
        <v>25</v>
      </c>
      <c r="I24" s="12"/>
      <c r="J24" s="95">
        <f>+H24+C24</f>
        <v>25</v>
      </c>
      <c r="L24" s="109">
        <f>+J24/$J$33</f>
        <v>7.5233222991272948E-3</v>
      </c>
      <c r="M24" s="10"/>
      <c r="N24" s="14" t="s">
        <v>23</v>
      </c>
      <c r="O24" s="132">
        <v>0</v>
      </c>
      <c r="P24" s="12"/>
      <c r="Q24" s="95">
        <f>+O24+J24</f>
        <v>25</v>
      </c>
      <c r="S24" s="109">
        <f>+Q24/$Q$33</f>
        <v>7.2907553222513856E-3</v>
      </c>
      <c r="T24" s="30"/>
      <c r="U24" s="101" t="s">
        <v>23</v>
      </c>
      <c r="V24" s="132">
        <v>0</v>
      </c>
      <c r="W24" s="12"/>
      <c r="X24" s="95">
        <f>+V24+Q24</f>
        <v>25</v>
      </c>
      <c r="Y24" s="4"/>
      <c r="Z24" s="111">
        <f>+X24/$X$33</f>
        <v>6.6295412357464866E-3</v>
      </c>
      <c r="AA24" s="56"/>
    </row>
    <row r="25" spans="1:27" ht="14.25" customHeight="1">
      <c r="B25" s="14" t="s">
        <v>24</v>
      </c>
      <c r="C25" s="143">
        <v>0</v>
      </c>
      <c r="D25" s="138"/>
      <c r="E25" s="21">
        <f t="shared" ref="E25:E26" si="16">+C25/$C$31</f>
        <v>0</v>
      </c>
      <c r="F25" s="10"/>
      <c r="G25" s="101" t="s">
        <v>24</v>
      </c>
      <c r="H25" s="132">
        <v>25</v>
      </c>
      <c r="I25" s="12"/>
      <c r="J25" s="95">
        <f t="shared" ref="J25:J26" si="17">+H25+C25</f>
        <v>25</v>
      </c>
      <c r="L25" s="109">
        <f>+J25/$J$33</f>
        <v>7.5233222991272948E-3</v>
      </c>
      <c r="M25" s="10"/>
      <c r="N25" s="14" t="s">
        <v>24</v>
      </c>
      <c r="O25" s="132">
        <v>0</v>
      </c>
      <c r="P25" s="12"/>
      <c r="Q25" s="95">
        <f>+O25+J25</f>
        <v>25</v>
      </c>
      <c r="S25" s="109">
        <f t="shared" ref="S25:S26" si="18">+Q25/$Q$33</f>
        <v>7.2907553222513856E-3</v>
      </c>
      <c r="T25" s="30"/>
      <c r="U25" s="101" t="s">
        <v>24</v>
      </c>
      <c r="V25" s="132">
        <v>0</v>
      </c>
      <c r="W25" s="12"/>
      <c r="X25" s="95">
        <f>+V25+Q24</f>
        <v>25</v>
      </c>
      <c r="Y25" s="4"/>
      <c r="Z25" s="111">
        <f>+X25/$X$33</f>
        <v>6.6295412357464866E-3</v>
      </c>
      <c r="AA25" s="56"/>
    </row>
    <row r="26" spans="1:27" ht="14.25" customHeight="1">
      <c r="B26" s="14" t="s">
        <v>25</v>
      </c>
      <c r="C26" s="143">
        <v>0</v>
      </c>
      <c r="D26" s="138"/>
      <c r="E26" s="21">
        <f t="shared" si="16"/>
        <v>0</v>
      </c>
      <c r="F26" s="10"/>
      <c r="G26" s="101" t="s">
        <v>25</v>
      </c>
      <c r="H26" s="132">
        <v>25</v>
      </c>
      <c r="I26" s="12"/>
      <c r="J26" s="95">
        <f t="shared" si="17"/>
        <v>25</v>
      </c>
      <c r="L26" s="109">
        <f>+J26/$J$33</f>
        <v>7.5233222991272948E-3</v>
      </c>
      <c r="M26" s="10"/>
      <c r="N26" s="14" t="s">
        <v>25</v>
      </c>
      <c r="O26" s="132">
        <v>0</v>
      </c>
      <c r="P26" s="12"/>
      <c r="Q26" s="95">
        <f>+O26+J26</f>
        <v>25</v>
      </c>
      <c r="S26" s="109">
        <f t="shared" si="18"/>
        <v>7.2907553222513856E-3</v>
      </c>
      <c r="T26" s="30"/>
      <c r="U26" s="101" t="s">
        <v>25</v>
      </c>
      <c r="V26" s="132">
        <v>0</v>
      </c>
      <c r="W26" s="12"/>
      <c r="X26" s="95">
        <f>+V26+Q25</f>
        <v>25</v>
      </c>
      <c r="Y26" s="4"/>
      <c r="Z26" s="111">
        <f>+X26/$X$33</f>
        <v>6.6295412357464866E-3</v>
      </c>
      <c r="AA26" s="56"/>
    </row>
    <row r="27" spans="1:27" ht="14.25" customHeight="1" thickBot="1">
      <c r="B27" s="136"/>
      <c r="C27" s="150"/>
      <c r="D27" s="137"/>
      <c r="E27" s="21"/>
      <c r="F27" s="10"/>
      <c r="G27" s="101"/>
      <c r="H27" s="106"/>
      <c r="I27" s="12"/>
      <c r="K27" s="95"/>
      <c r="L27" s="15"/>
      <c r="M27" s="10"/>
      <c r="N27" s="14"/>
      <c r="O27" s="106"/>
      <c r="P27" s="12"/>
      <c r="R27" s="95"/>
      <c r="S27" s="15"/>
      <c r="T27" s="30"/>
      <c r="U27" s="101"/>
      <c r="V27" s="106"/>
      <c r="W27" s="12"/>
      <c r="Y27" s="95"/>
      <c r="Z27" s="102"/>
      <c r="AA27" s="56"/>
    </row>
    <row r="28" spans="1:27" ht="14.25" customHeight="1" thickBot="1">
      <c r="B28" s="144" t="s">
        <v>26</v>
      </c>
      <c r="C28" s="146">
        <f>+SUM(C24:C26)</f>
        <v>0</v>
      </c>
      <c r="D28" s="147"/>
      <c r="E28" s="148">
        <f>+C28/$C$31</f>
        <v>0</v>
      </c>
      <c r="F28" s="10"/>
      <c r="G28" s="101"/>
      <c r="H28" s="106"/>
      <c r="I28" s="12"/>
      <c r="J28" s="95"/>
      <c r="K28" s="95"/>
      <c r="L28" s="15"/>
      <c r="M28" s="10"/>
      <c r="N28" s="14"/>
      <c r="O28" s="106"/>
      <c r="P28" s="12"/>
      <c r="Q28" s="95"/>
      <c r="R28" s="95"/>
      <c r="S28" s="15"/>
      <c r="T28" s="30"/>
      <c r="U28" s="101"/>
      <c r="V28" s="106"/>
      <c r="W28" s="12"/>
      <c r="X28" s="95"/>
      <c r="Y28" s="95"/>
      <c r="Z28" s="102"/>
      <c r="AA28" s="56"/>
    </row>
    <row r="29" spans="1:27" ht="14.25" customHeight="1">
      <c r="B29" s="139"/>
      <c r="C29" s="107"/>
      <c r="F29" s="10"/>
      <c r="G29" s="101"/>
      <c r="H29" s="107"/>
      <c r="J29" s="223"/>
      <c r="K29" s="223"/>
      <c r="L29" s="15"/>
      <c r="M29" s="10"/>
      <c r="N29" s="14"/>
      <c r="Q29" s="115"/>
      <c r="R29" s="115"/>
      <c r="S29" s="15"/>
      <c r="T29" s="30"/>
      <c r="U29" s="101"/>
      <c r="W29" s="4"/>
      <c r="X29" s="115"/>
      <c r="Y29" s="115"/>
      <c r="Z29" s="102"/>
      <c r="AA29" s="56"/>
    </row>
    <row r="30" spans="1:27" ht="14.25" customHeight="1" thickBot="1">
      <c r="B30" s="139"/>
      <c r="C30" s="95"/>
      <c r="D30" s="135"/>
      <c r="E30" s="15"/>
      <c r="F30" s="10"/>
      <c r="G30" s="103"/>
      <c r="H30" s="108"/>
      <c r="I30" s="94"/>
      <c r="J30" s="86"/>
      <c r="K30" s="86"/>
      <c r="L30" s="32"/>
      <c r="M30" s="10"/>
      <c r="N30" s="14"/>
      <c r="Q30" s="115"/>
      <c r="R30" s="115"/>
      <c r="S30" s="15"/>
      <c r="T30" s="30"/>
      <c r="U30" s="101"/>
      <c r="W30" s="4"/>
      <c r="X30" s="115"/>
      <c r="Y30" s="115"/>
      <c r="Z30" s="102"/>
      <c r="AA30" s="56"/>
    </row>
    <row r="31" spans="1:27" ht="14.25" customHeight="1" thickBot="1">
      <c r="B31" s="153" t="s">
        <v>27</v>
      </c>
      <c r="C31" s="154">
        <f>C19+C28</f>
        <v>3000</v>
      </c>
      <c r="D31" s="155"/>
      <c r="E31" s="156">
        <f>+E28+E19</f>
        <v>1</v>
      </c>
      <c r="F31" s="89"/>
      <c r="G31" s="104" t="s">
        <v>28</v>
      </c>
      <c r="H31" s="85">
        <f>+SUM(H24:H28)</f>
        <v>75</v>
      </c>
      <c r="I31" s="51"/>
      <c r="J31" s="85">
        <f>+SUM(J24:J28)</f>
        <v>75</v>
      </c>
      <c r="K31" s="51"/>
      <c r="L31" s="42">
        <f>+SUM(L24:L26)</f>
        <v>2.2569966897381884E-2</v>
      </c>
      <c r="M31" s="10"/>
      <c r="N31" s="112" t="s">
        <v>29</v>
      </c>
      <c r="O31" s="113">
        <f>SUM(O24:O30)</f>
        <v>0</v>
      </c>
      <c r="P31" s="112"/>
      <c r="Q31" s="113">
        <f>SUM(Q24:Q30)</f>
        <v>75</v>
      </c>
      <c r="R31" s="113"/>
      <c r="S31" s="114">
        <f>SUM(S24:S26)</f>
        <v>2.1872265966754158E-2</v>
      </c>
      <c r="T31" s="30"/>
      <c r="U31" s="117" t="s">
        <v>29</v>
      </c>
      <c r="V31" s="113">
        <f>SUM(V24:V30)</f>
        <v>0</v>
      </c>
      <c r="W31" s="112"/>
      <c r="X31" s="113">
        <f>SUM(X24:X30)</f>
        <v>75</v>
      </c>
      <c r="Y31" s="113"/>
      <c r="Z31" s="118">
        <f>SUM(Z24:Z26)</f>
        <v>1.9888623707239459E-2</v>
      </c>
      <c r="AA31" s="56"/>
    </row>
    <row r="32" spans="1:27" ht="14.25" customHeight="1" thickBot="1">
      <c r="B32" s="14"/>
      <c r="C32" s="151"/>
      <c r="D32" s="14"/>
      <c r="E32" s="14"/>
      <c r="F32" s="10"/>
      <c r="G32" s="119"/>
      <c r="H32" s="75"/>
      <c r="I32" s="75"/>
      <c r="J32" s="75"/>
      <c r="K32" s="75"/>
      <c r="L32" s="130"/>
      <c r="M32" s="10"/>
      <c r="N32" s="75"/>
      <c r="O32" s="75"/>
      <c r="P32" s="75"/>
      <c r="Q32" s="75"/>
      <c r="R32" s="75"/>
      <c r="S32" s="130"/>
      <c r="T32" s="30"/>
      <c r="U32" s="119"/>
      <c r="V32" s="75"/>
      <c r="W32" s="75"/>
      <c r="X32" s="75"/>
      <c r="Y32" s="75"/>
      <c r="Z32" s="120"/>
      <c r="AA32" s="56"/>
    </row>
    <row r="33" spans="1:27" ht="14.25" customHeight="1" thickBot="1">
      <c r="C33" s="107"/>
      <c r="F33" s="10"/>
      <c r="G33" s="105" t="s">
        <v>30</v>
      </c>
      <c r="H33" s="43"/>
      <c r="I33" s="43"/>
      <c r="J33" s="218">
        <f>J31+J19</f>
        <v>3323</v>
      </c>
      <c r="K33" s="218"/>
      <c r="L33" s="44">
        <f>+L19+L31</f>
        <v>1</v>
      </c>
      <c r="M33" s="10"/>
      <c r="N33" s="43" t="s">
        <v>30</v>
      </c>
      <c r="O33" s="43"/>
      <c r="P33" s="43"/>
      <c r="Q33" s="218">
        <f>Q31+Q19</f>
        <v>3429</v>
      </c>
      <c r="R33" s="218"/>
      <c r="S33" s="44">
        <f>+S19+S31</f>
        <v>0.99999999999999989</v>
      </c>
      <c r="T33" s="30"/>
      <c r="U33" s="43" t="s">
        <v>30</v>
      </c>
      <c r="V33" s="43"/>
      <c r="W33" s="43"/>
      <c r="X33" s="218">
        <f>X31+X19</f>
        <v>3771</v>
      </c>
      <c r="Y33" s="218"/>
      <c r="Z33" s="44">
        <f>+Z19+Z31</f>
        <v>0.99999999999999989</v>
      </c>
      <c r="AA33" s="56"/>
    </row>
    <row r="34" spans="1:27" ht="14.25" customHeight="1">
      <c r="B34" s="12"/>
      <c r="C34" s="152"/>
      <c r="D34" s="140"/>
      <c r="E34" s="12"/>
      <c r="F34" s="10"/>
      <c r="G34" s="12"/>
      <c r="H34" s="12"/>
      <c r="I34" s="12"/>
      <c r="J34" s="68"/>
      <c r="K34" s="70"/>
      <c r="L34" s="16"/>
      <c r="M34" s="10"/>
      <c r="N34" s="12"/>
      <c r="O34" s="12"/>
      <c r="P34" s="12"/>
      <c r="Q34" s="68"/>
      <c r="R34" s="70"/>
      <c r="S34" s="16"/>
      <c r="T34" s="30"/>
      <c r="U34" s="17"/>
      <c r="V34" s="17"/>
      <c r="W34" s="17"/>
      <c r="X34" s="18"/>
      <c r="Y34" s="17"/>
      <c r="Z34" s="19"/>
      <c r="AA34" s="56"/>
    </row>
    <row r="35" spans="1:27" ht="14.25" customHeight="1" thickBot="1">
      <c r="A35" s="1"/>
      <c r="B35" s="6"/>
      <c r="C35" s="6"/>
      <c r="D35" s="6"/>
      <c r="E35" s="20"/>
      <c r="F35" s="10"/>
      <c r="H35" s="1"/>
      <c r="I35" s="1"/>
      <c r="J35" s="69"/>
      <c r="K35" s="69"/>
      <c r="M35" s="10"/>
      <c r="O35" s="1"/>
      <c r="P35" s="1"/>
      <c r="Q35" s="69"/>
      <c r="R35" s="69"/>
      <c r="T35" s="30"/>
      <c r="V35" s="1"/>
      <c r="W35" s="1"/>
      <c r="X35" s="1"/>
      <c r="Y35" s="1"/>
      <c r="AA35" s="56"/>
    </row>
    <row r="36" spans="1:27" ht="14.25" customHeight="1" thickBot="1">
      <c r="A36" s="1"/>
      <c r="B36" s="6"/>
      <c r="C36" s="6"/>
      <c r="D36" s="6"/>
      <c r="E36" s="20"/>
      <c r="F36" s="10"/>
      <c r="G36" s="62" t="s">
        <v>31</v>
      </c>
      <c r="H36" s="134">
        <v>1200000</v>
      </c>
      <c r="I36" s="54"/>
      <c r="J36" s="1"/>
      <c r="K36" s="2"/>
      <c r="M36" s="10"/>
      <c r="N36" s="62" t="s">
        <v>31</v>
      </c>
      <c r="O36" s="27">
        <f>+O38-O37</f>
        <v>6199889.3805289464</v>
      </c>
      <c r="P36" s="54"/>
      <c r="Q36" s="162" t="s">
        <v>32</v>
      </c>
      <c r="R36" s="185">
        <v>0.2</v>
      </c>
      <c r="T36" s="30"/>
      <c r="U36" s="62" t="s">
        <v>33</v>
      </c>
      <c r="V36" s="189">
        <f>+X39-X37</f>
        <v>7749861.7256611818</v>
      </c>
      <c r="W36" s="4"/>
      <c r="X36" s="180" t="s">
        <v>34</v>
      </c>
      <c r="AA36" s="56"/>
    </row>
    <row r="37" spans="1:27" ht="14.25" customHeight="1" thickBot="1">
      <c r="A37" s="1"/>
      <c r="B37" s="1"/>
      <c r="C37" s="1"/>
      <c r="D37" s="1"/>
      <c r="F37" s="10"/>
      <c r="G37" s="63" t="s">
        <v>10</v>
      </c>
      <c r="H37" s="71">
        <f>+I19</f>
        <v>99200</v>
      </c>
      <c r="J37" s="67"/>
      <c r="K37" s="2"/>
      <c r="M37" s="10"/>
      <c r="N37" s="63" t="s">
        <v>10</v>
      </c>
      <c r="O37" s="71">
        <f>P19</f>
        <v>197769.56796150116</v>
      </c>
      <c r="Q37" s="181" t="s">
        <v>35</v>
      </c>
      <c r="R37" s="163">
        <v>100000</v>
      </c>
      <c r="T37" s="30"/>
      <c r="U37" s="63" t="s">
        <v>10</v>
      </c>
      <c r="V37" s="40">
        <f>+W19</f>
        <v>797608.39909001638</v>
      </c>
      <c r="W37" s="4"/>
      <c r="X37" s="179">
        <f>+R44/(1-R36)*2</f>
        <v>250138.27433881804</v>
      </c>
      <c r="Y37" s="1"/>
      <c r="AA37" s="56"/>
    </row>
    <row r="38" spans="1:27" ht="14.25" customHeight="1" thickBot="1">
      <c r="A38" s="1"/>
      <c r="B38" s="1"/>
      <c r="C38" s="1"/>
      <c r="D38" s="1"/>
      <c r="F38" s="10"/>
      <c r="G38" s="64" t="s">
        <v>36</v>
      </c>
      <c r="H38" s="27">
        <f>H36+H37</f>
        <v>1299200</v>
      </c>
      <c r="I38" s="87"/>
      <c r="J38" s="8"/>
      <c r="K38" s="1"/>
      <c r="M38" s="10"/>
      <c r="N38" s="64" t="s">
        <v>36</v>
      </c>
      <c r="O38" s="27">
        <f>+Q33*O51</f>
        <v>6397658.9484904474</v>
      </c>
      <c r="Q38" s="182" t="s">
        <v>37</v>
      </c>
      <c r="R38" s="164">
        <v>4.0000000000000002E-4</v>
      </c>
      <c r="T38" s="30"/>
      <c r="U38" s="64" t="s">
        <v>36</v>
      </c>
      <c r="V38" s="41">
        <f>+SUM(V36:V37)</f>
        <v>8547470.124751199</v>
      </c>
      <c r="W38" s="4"/>
      <c r="X38" s="180" t="s">
        <v>38</v>
      </c>
      <c r="Y38" s="1"/>
      <c r="AA38" s="56"/>
    </row>
    <row r="39" spans="1:27" ht="14.25" customHeight="1" thickBot="1">
      <c r="A39" s="1"/>
      <c r="B39" s="1"/>
      <c r="C39" s="3"/>
      <c r="D39" s="3"/>
      <c r="F39" s="10"/>
      <c r="G39" s="33" t="s">
        <v>13</v>
      </c>
      <c r="H39" s="34">
        <f>J33</f>
        <v>3323</v>
      </c>
      <c r="J39" s="1"/>
      <c r="K39" s="8"/>
      <c r="M39" s="10"/>
      <c r="N39" s="33" t="s">
        <v>13</v>
      </c>
      <c r="O39" s="190">
        <f>Q33</f>
        <v>3429</v>
      </c>
      <c r="Q39" s="183" t="s">
        <v>39</v>
      </c>
      <c r="R39" s="165">
        <v>43831</v>
      </c>
      <c r="T39" s="30"/>
      <c r="U39" s="33" t="s">
        <v>13</v>
      </c>
      <c r="V39" s="48">
        <f>+X33</f>
        <v>3771</v>
      </c>
      <c r="W39" s="4"/>
      <c r="X39" s="179">
        <v>8000000</v>
      </c>
      <c r="Y39" s="1"/>
      <c r="AA39" s="56"/>
    </row>
    <row r="40" spans="1:27" ht="14.25" customHeight="1">
      <c r="A40" s="1"/>
      <c r="B40" s="1"/>
      <c r="C40" s="3"/>
      <c r="D40" s="3"/>
      <c r="F40" s="10"/>
      <c r="G40" s="22"/>
      <c r="H40" s="23"/>
      <c r="J40" s="1"/>
      <c r="K40" s="67"/>
      <c r="M40" s="10"/>
      <c r="N40" s="22"/>
      <c r="O40" s="23"/>
      <c r="Q40" s="183" t="s">
        <v>40</v>
      </c>
      <c r="R40" s="165">
        <v>44454</v>
      </c>
      <c r="T40" s="30"/>
      <c r="V40" s="1"/>
      <c r="W40" s="1"/>
      <c r="X40" s="5"/>
      <c r="Y40" s="1"/>
      <c r="AA40" s="56"/>
    </row>
    <row r="41" spans="1:27" ht="14.25" customHeight="1">
      <c r="A41" s="1"/>
      <c r="B41" s="1"/>
      <c r="C41" s="3"/>
      <c r="D41" s="3"/>
      <c r="F41" s="10"/>
      <c r="H41" s="1"/>
      <c r="I41" s="1"/>
      <c r="J41" s="1"/>
      <c r="K41" s="1"/>
      <c r="M41" s="10"/>
      <c r="O41" s="1"/>
      <c r="P41" s="1"/>
      <c r="Q41" s="183" t="s">
        <v>41</v>
      </c>
      <c r="R41" s="166">
        <f>+(R40-R39)/365</f>
        <v>1.7068493150684931</v>
      </c>
      <c r="T41" s="30"/>
      <c r="V41" s="1"/>
      <c r="W41" s="1"/>
      <c r="X41" s="1"/>
      <c r="Y41" s="1"/>
      <c r="AA41" s="56"/>
    </row>
    <row r="42" spans="1:27" ht="14.25" customHeight="1" thickBot="1">
      <c r="A42" s="1"/>
      <c r="B42" s="1"/>
      <c r="C42" s="3"/>
      <c r="D42" s="3"/>
      <c r="F42" s="10"/>
      <c r="H42" s="1"/>
      <c r="I42" s="1"/>
      <c r="J42" s="1"/>
      <c r="K42" s="1"/>
      <c r="M42" s="10"/>
      <c r="O42" s="1"/>
      <c r="P42" s="1"/>
      <c r="Q42" s="183" t="s">
        <v>42</v>
      </c>
      <c r="R42" s="186">
        <f>+R37*(1+R38)^R41</f>
        <v>100068.28362410767</v>
      </c>
      <c r="T42" s="30"/>
      <c r="V42" s="1"/>
      <c r="W42" s="1"/>
      <c r="X42" s="84"/>
      <c r="Y42" s="1"/>
      <c r="AA42" s="56"/>
    </row>
    <row r="43" spans="1:27" ht="14.25" customHeight="1" thickBot="1">
      <c r="A43" s="1"/>
      <c r="B43" s="1"/>
      <c r="C43" s="1"/>
      <c r="D43" s="1"/>
      <c r="F43" s="10"/>
      <c r="G43" s="221" t="s">
        <v>43</v>
      </c>
      <c r="H43" s="222"/>
      <c r="I43" s="1"/>
      <c r="J43" s="5"/>
      <c r="K43" s="1"/>
      <c r="M43" s="10"/>
      <c r="N43" s="221" t="s">
        <v>43</v>
      </c>
      <c r="O43" s="222"/>
      <c r="P43" s="1"/>
      <c r="Q43" s="183" t="s">
        <v>44</v>
      </c>
      <c r="R43" s="164">
        <v>0.19</v>
      </c>
      <c r="T43" s="30"/>
      <c r="U43" s="221" t="s">
        <v>43</v>
      </c>
      <c r="V43" s="222"/>
      <c r="W43" s="1"/>
      <c r="X43" s="84"/>
      <c r="Y43" s="1"/>
      <c r="AA43" s="56"/>
    </row>
    <row r="44" spans="1:27">
      <c r="A44" s="1"/>
      <c r="B44" s="1"/>
      <c r="C44" s="1"/>
      <c r="D44" s="1"/>
      <c r="F44" s="10"/>
      <c r="G44" s="124" t="s">
        <v>45</v>
      </c>
      <c r="H44" s="125">
        <f>+SUM(J8:J9)</f>
        <v>3000</v>
      </c>
      <c r="I44" s="122"/>
      <c r="J44" s="1"/>
      <c r="K44" s="1"/>
      <c r="M44" s="10"/>
      <c r="N44" s="13" t="s">
        <v>45</v>
      </c>
      <c r="O44" s="125">
        <f>+SUM(Q8:Q9)</f>
        <v>3000</v>
      </c>
      <c r="P44" s="1"/>
      <c r="Q44" s="184" t="s">
        <v>46</v>
      </c>
      <c r="R44" s="167">
        <f>(R42-R37)*(1-R43)+R37</f>
        <v>100055.30973552722</v>
      </c>
      <c r="T44" s="30"/>
      <c r="U44" s="124" t="s">
        <v>45</v>
      </c>
      <c r="V44" s="125">
        <f>+SUM(X8:X9)</f>
        <v>3000</v>
      </c>
      <c r="W44" s="1"/>
      <c r="X44" s="1"/>
      <c r="Y44" s="1"/>
      <c r="AA44" s="56"/>
    </row>
    <row r="45" spans="1:27">
      <c r="A45" s="1"/>
      <c r="B45" s="1"/>
      <c r="C45" s="1"/>
      <c r="D45" s="1"/>
      <c r="F45" s="10"/>
      <c r="G45" s="126" t="s">
        <v>47</v>
      </c>
      <c r="H45" s="121">
        <f>+J31</f>
        <v>75</v>
      </c>
      <c r="I45" s="122"/>
      <c r="J45" s="1"/>
      <c r="K45" s="1"/>
      <c r="M45" s="10"/>
      <c r="N45" s="9" t="s">
        <v>47</v>
      </c>
      <c r="O45" s="121">
        <f>+Q31</f>
        <v>75</v>
      </c>
      <c r="P45" s="1"/>
      <c r="T45" s="30"/>
      <c r="U45" s="126" t="s">
        <v>47</v>
      </c>
      <c r="V45" s="121">
        <f>+X31</f>
        <v>75</v>
      </c>
      <c r="W45" s="1"/>
      <c r="X45" s="1"/>
      <c r="Y45" s="1"/>
      <c r="AA45" s="56"/>
    </row>
    <row r="46" spans="1:27" ht="12.6" customHeight="1">
      <c r="A46" s="1"/>
      <c r="B46" s="1"/>
      <c r="C46" s="1"/>
      <c r="D46" s="1"/>
      <c r="F46" s="10"/>
      <c r="G46" s="126" t="s">
        <v>48</v>
      </c>
      <c r="H46" s="121">
        <f>+SUM(J10:J17)</f>
        <v>248</v>
      </c>
      <c r="I46" s="122"/>
      <c r="J46" s="1"/>
      <c r="K46" s="1"/>
      <c r="M46" s="10"/>
      <c r="N46" s="9" t="s">
        <v>48</v>
      </c>
      <c r="O46" s="121">
        <f>+SUM(Q10:Q17)</f>
        <v>354</v>
      </c>
      <c r="P46" s="1"/>
      <c r="Q46" s="8"/>
      <c r="R46" s="73"/>
      <c r="T46" s="30"/>
      <c r="U46" s="126" t="s">
        <v>48</v>
      </c>
      <c r="V46" s="121">
        <f>+SUM(X10:X17)</f>
        <v>696</v>
      </c>
      <c r="W46" s="1"/>
      <c r="X46" s="1"/>
      <c r="Y46" s="1"/>
      <c r="AA46" s="56"/>
    </row>
    <row r="47" spans="1:27" ht="14.25" customHeight="1" thickBot="1">
      <c r="A47" s="1"/>
      <c r="B47" s="1"/>
      <c r="C47" s="1"/>
      <c r="D47" s="1"/>
      <c r="F47" s="10"/>
      <c r="G47" s="127"/>
      <c r="H47" s="128"/>
      <c r="I47" s="1"/>
      <c r="J47" s="1"/>
      <c r="K47" s="1"/>
      <c r="M47" s="10"/>
      <c r="N47" s="131"/>
      <c r="O47" s="128"/>
      <c r="P47" s="1"/>
      <c r="Q47" s="188" t="s">
        <v>49</v>
      </c>
      <c r="R47" s="191">
        <f>+N19-P19</f>
        <v>2341.0515095532755</v>
      </c>
      <c r="T47" s="30"/>
      <c r="U47" s="127"/>
      <c r="V47" s="128"/>
      <c r="W47" s="1"/>
      <c r="X47" s="1"/>
      <c r="Y47" s="1"/>
      <c r="AA47" s="56"/>
    </row>
    <row r="48" spans="1:27" ht="15.75" thickBot="1">
      <c r="A48" s="1"/>
      <c r="B48" s="1"/>
      <c r="C48" s="1"/>
      <c r="D48" s="1"/>
      <c r="F48" s="10"/>
      <c r="G48" s="123" t="s">
        <v>50</v>
      </c>
      <c r="H48" s="7">
        <f>SUM(J33)</f>
        <v>3323</v>
      </c>
      <c r="I48" s="1"/>
      <c r="J48" s="8"/>
      <c r="K48" s="1"/>
      <c r="M48" s="10"/>
      <c r="N48" s="26" t="s">
        <v>50</v>
      </c>
      <c r="O48" s="7">
        <f>SUM(Q33)</f>
        <v>3429</v>
      </c>
      <c r="P48" s="1"/>
      <c r="Q48" s="1"/>
      <c r="R48" s="1"/>
      <c r="T48" s="30"/>
      <c r="U48" s="123" t="s">
        <v>50</v>
      </c>
      <c r="V48" s="7">
        <f>SUM(X33)</f>
        <v>3771</v>
      </c>
      <c r="W48" s="1"/>
      <c r="X48" s="1"/>
      <c r="Y48" s="1"/>
      <c r="AA48" s="56"/>
    </row>
    <row r="49" spans="1:27" ht="15.75" thickBot="1">
      <c r="A49" s="1"/>
      <c r="B49" s="1"/>
      <c r="C49" s="1"/>
      <c r="D49" s="1"/>
      <c r="F49" s="10"/>
      <c r="H49" s="1"/>
      <c r="I49" s="1"/>
      <c r="J49" s="1"/>
      <c r="K49" s="1"/>
      <c r="M49" s="10"/>
      <c r="O49" s="1"/>
      <c r="P49" s="1"/>
      <c r="Q49" s="1"/>
      <c r="R49" s="1"/>
      <c r="T49" s="30"/>
      <c r="V49" s="1"/>
      <c r="W49" s="1"/>
      <c r="X49" s="1"/>
      <c r="Y49" s="1"/>
      <c r="AA49" s="56"/>
    </row>
    <row r="50" spans="1:27" ht="15.75" thickBot="1">
      <c r="A50" s="1"/>
      <c r="B50" s="1"/>
      <c r="C50" s="1"/>
      <c r="D50" s="1"/>
      <c r="F50" s="10"/>
      <c r="H50" s="1"/>
      <c r="I50" s="24" t="s">
        <v>51</v>
      </c>
      <c r="J50" s="25" t="s">
        <v>52</v>
      </c>
      <c r="K50" s="1"/>
      <c r="M50" s="10"/>
      <c r="O50" s="1"/>
      <c r="P50" s="24" t="s">
        <v>51</v>
      </c>
      <c r="Q50" s="25" t="s">
        <v>52</v>
      </c>
      <c r="R50" s="1"/>
      <c r="T50" s="30"/>
      <c r="V50" s="83"/>
      <c r="W50" s="81" t="s">
        <v>51</v>
      </c>
      <c r="X50" s="82" t="s">
        <v>52</v>
      </c>
      <c r="Y50" s="1"/>
      <c r="AA50" s="56"/>
    </row>
    <row r="51" spans="1:27">
      <c r="F51" s="10"/>
      <c r="G51" s="168" t="s">
        <v>53</v>
      </c>
      <c r="H51" s="169">
        <f>+H36/C19</f>
        <v>400</v>
      </c>
      <c r="I51" s="170">
        <v>1</v>
      </c>
      <c r="J51" s="171">
        <f>H51-I51</f>
        <v>399</v>
      </c>
      <c r="M51" s="10"/>
      <c r="N51" s="168" t="s">
        <v>53</v>
      </c>
      <c r="O51" s="169">
        <f>+V51*(1-R36)</f>
        <v>1865.7506411462373</v>
      </c>
      <c r="P51" s="170">
        <v>1</v>
      </c>
      <c r="Q51" s="171">
        <f>O51-P51</f>
        <v>1864.7506411462373</v>
      </c>
      <c r="T51" s="30"/>
      <c r="U51" s="168" t="s">
        <v>53</v>
      </c>
      <c r="V51" s="169">
        <f>+V36/J33</f>
        <v>2332.1883014327964</v>
      </c>
      <c r="W51" s="170">
        <f>+P51</f>
        <v>1</v>
      </c>
      <c r="X51" s="171">
        <f>V51-W51</f>
        <v>2331.1883014327964</v>
      </c>
      <c r="Y51" s="4"/>
      <c r="AA51" s="56"/>
    </row>
  </sheetData>
  <mergeCells count="35">
    <mergeCell ref="X33:Y33"/>
    <mergeCell ref="E6:E7"/>
    <mergeCell ref="U43:V43"/>
    <mergeCell ref="J33:K33"/>
    <mergeCell ref="Q33:R33"/>
    <mergeCell ref="G43:H43"/>
    <mergeCell ref="N43:O43"/>
    <mergeCell ref="J29:K29"/>
    <mergeCell ref="A5:E5"/>
    <mergeCell ref="N5:S5"/>
    <mergeCell ref="U5:Z5"/>
    <mergeCell ref="O6:O7"/>
    <mergeCell ref="A6:B7"/>
    <mergeCell ref="C6:C7"/>
    <mergeCell ref="D6:D7"/>
    <mergeCell ref="G6:G7"/>
    <mergeCell ref="H6:H7"/>
    <mergeCell ref="J6:J7"/>
    <mergeCell ref="K6:K7"/>
    <mergeCell ref="L6:L7"/>
    <mergeCell ref="N6:N7"/>
    <mergeCell ref="G5:L5"/>
    <mergeCell ref="A10:A17"/>
    <mergeCell ref="W6:W7"/>
    <mergeCell ref="X6:X7"/>
    <mergeCell ref="Y6:Y7"/>
    <mergeCell ref="Z6:Z7"/>
    <mergeCell ref="P6:P7"/>
    <mergeCell ref="Q6:Q7"/>
    <mergeCell ref="R6:R7"/>
    <mergeCell ref="S6:S7"/>
    <mergeCell ref="U6:U7"/>
    <mergeCell ref="V6:V7"/>
    <mergeCell ref="I6:I7"/>
    <mergeCell ref="A8:A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7C3073899A634D8BE028E0C84A097D" ma:contentTypeVersion="1" ma:contentTypeDescription="Crear nuevo documento." ma:contentTypeScope="" ma:versionID="6e4208f44553123f7c12c186b247027a">
  <xsd:schema xmlns:xsd="http://www.w3.org/2001/XMLSchema" xmlns:xs="http://www.w3.org/2001/XMLSchema" xmlns:p="http://schemas.microsoft.com/office/2006/metadata/properties" xmlns:ns2="aa10d33b-1079-41b7-a899-d2d1f15c9568" targetNamespace="http://schemas.microsoft.com/office/2006/metadata/properties" ma:root="true" ma:fieldsID="8f6026d89f2647f0832973754a4ec3b5" ns2:_="">
    <xsd:import namespace="aa10d33b-1079-41b7-a899-d2d1f15c95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10d33b-1079-41b7-a899-d2d1f15c95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CFB3AF-08BC-4029-BC24-94EC8647FF21}"/>
</file>

<file path=customXml/itemProps2.xml><?xml version="1.0" encoding="utf-8"?>
<ds:datastoreItem xmlns:ds="http://schemas.openxmlformats.org/officeDocument/2006/customXml" ds:itemID="{322576B6-DBFF-4FDF-9840-F536AD06F2D1}"/>
</file>

<file path=customXml/itemProps3.xml><?xml version="1.0" encoding="utf-8"?>
<ds:datastoreItem xmlns:ds="http://schemas.openxmlformats.org/officeDocument/2006/customXml" ds:itemID="{A340E98C-A38A-4A79-A9E3-F6DF792216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rtorres@codeabogados.com</dc:creator>
  <cp:keywords/>
  <dc:description/>
  <cp:lastModifiedBy/>
  <cp:revision/>
  <dcterms:created xsi:type="dcterms:W3CDTF">2018-10-15T11:22:53Z</dcterms:created>
  <dcterms:modified xsi:type="dcterms:W3CDTF">2021-11-02T12:41:33Z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0x010100827C3073899A634D8BE028E0C84A097D</vt:lpwstr>
  </property>
</Properties>
</file>